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Для _сети\депутатська діяльність\55 сесія\1697\"/>
    </mc:Choice>
  </mc:AlternateContent>
  <bookViews>
    <workbookView xWindow="0" yWindow="645" windowWidth="15480" windowHeight="10200"/>
  </bookViews>
  <sheets>
    <sheet name="01.07.2019   " sheetId="13" r:id="rId1"/>
  </sheets>
  <definedNames>
    <definedName name="_xlnm.Print_Titles" localSheetId="0">'01.07.2019   '!$8:$8</definedName>
    <definedName name="_xlnm.Print_Area" localSheetId="0">'01.07.2019   '!$B$1:$L$250</definedName>
  </definedNames>
  <calcPr calcId="152511" fullCalcOnLoad="1"/>
</workbook>
</file>

<file path=xl/calcChain.xml><?xml version="1.0" encoding="utf-8"?>
<calcChain xmlns="http://schemas.openxmlformats.org/spreadsheetml/2006/main">
  <c r="I116" i="13" l="1"/>
  <c r="J86" i="13"/>
  <c r="J91" i="13"/>
  <c r="H86" i="13"/>
  <c r="H91" i="13"/>
  <c r="I86" i="13"/>
  <c r="I91" i="13"/>
  <c r="K86" i="13"/>
  <c r="K91" i="13"/>
  <c r="L86" i="13"/>
  <c r="L91" i="13"/>
  <c r="G86" i="13"/>
  <c r="G91" i="13"/>
  <c r="I133" i="13"/>
  <c r="H133" i="13"/>
  <c r="G133" i="13"/>
  <c r="I172" i="13"/>
  <c r="M208" i="13"/>
  <c r="L154" i="13"/>
  <c r="K154" i="13"/>
  <c r="J154" i="13"/>
  <c r="G187" i="13"/>
  <c r="I123" i="13"/>
  <c r="K79" i="13"/>
  <c r="L79" i="13"/>
  <c r="J79" i="13"/>
  <c r="H79" i="13"/>
  <c r="I79" i="13"/>
  <c r="G79" i="13"/>
  <c r="L131" i="13"/>
  <c r="L123" i="13"/>
  <c r="K133" i="13"/>
  <c r="L133" i="13"/>
  <c r="J133" i="13"/>
  <c r="K123" i="13"/>
  <c r="J131" i="13"/>
  <c r="L156" i="13"/>
  <c r="J115" i="13"/>
  <c r="K115" i="13"/>
  <c r="L115" i="13"/>
  <c r="L114" i="13"/>
  <c r="L208" i="13"/>
  <c r="M115" i="13"/>
  <c r="G115" i="13"/>
  <c r="H106" i="13"/>
  <c r="I106" i="13"/>
  <c r="J106" i="13"/>
  <c r="K106" i="13"/>
  <c r="L106" i="13"/>
  <c r="M106" i="13"/>
  <c r="G106" i="13"/>
  <c r="G124" i="13"/>
  <c r="G123" i="13"/>
  <c r="G114" i="13"/>
  <c r="G208" i="13"/>
  <c r="H127" i="13"/>
  <c r="H123" i="13"/>
  <c r="K187" i="13"/>
  <c r="L187" i="13"/>
  <c r="J187" i="13"/>
  <c r="I182" i="13"/>
  <c r="I180" i="13"/>
  <c r="I186" i="13"/>
  <c r="H182" i="13"/>
  <c r="H186" i="13"/>
  <c r="H181" i="13"/>
  <c r="H180" i="13"/>
  <c r="H188" i="13"/>
  <c r="H187" i="13"/>
  <c r="G153" i="13"/>
  <c r="I150" i="13"/>
  <c r="H150" i="13"/>
  <c r="H146" i="13"/>
  <c r="H145" i="13"/>
  <c r="H148" i="13"/>
  <c r="I147" i="13"/>
  <c r="I146" i="13"/>
  <c r="I145" i="13"/>
  <c r="H147" i="13"/>
  <c r="H179" i="13"/>
  <c r="I115" i="13"/>
  <c r="H116" i="13"/>
  <c r="H115" i="13"/>
  <c r="J198" i="13"/>
  <c r="J193" i="13"/>
  <c r="H178" i="13"/>
  <c r="H173" i="13"/>
  <c r="H172" i="13"/>
  <c r="L247" i="13"/>
  <c r="K247" i="13"/>
  <c r="K248" i="13"/>
  <c r="J247" i="13"/>
  <c r="I247" i="13"/>
  <c r="H247" i="13"/>
  <c r="G247" i="13"/>
  <c r="L240" i="13"/>
  <c r="K240" i="13"/>
  <c r="J240" i="13"/>
  <c r="I240" i="13"/>
  <c r="H240" i="13"/>
  <c r="G240" i="13"/>
  <c r="I232" i="13"/>
  <c r="I243" i="13"/>
  <c r="H234" i="13"/>
  <c r="H232" i="13"/>
  <c r="H243" i="13"/>
  <c r="G234" i="13"/>
  <c r="G232" i="13"/>
  <c r="G243" i="13"/>
  <c r="L232" i="13"/>
  <c r="L243" i="13"/>
  <c r="K232" i="13"/>
  <c r="J232" i="13"/>
  <c r="J243" i="13"/>
  <c r="L229" i="13"/>
  <c r="L227" i="13"/>
  <c r="G227" i="13"/>
  <c r="J221" i="13"/>
  <c r="K218" i="13"/>
  <c r="L217" i="13"/>
  <c r="K217" i="13"/>
  <c r="J217" i="13"/>
  <c r="G217" i="13"/>
  <c r="L213" i="13"/>
  <c r="L211" i="13"/>
  <c r="L224" i="13"/>
  <c r="J213" i="13"/>
  <c r="J211" i="13"/>
  <c r="J224" i="13"/>
  <c r="I213" i="13"/>
  <c r="I211" i="13"/>
  <c r="I224" i="13"/>
  <c r="H213" i="13"/>
  <c r="G213" i="13"/>
  <c r="G211" i="13"/>
  <c r="G224" i="13"/>
  <c r="G248" i="13"/>
  <c r="H212" i="13"/>
  <c r="H211" i="13"/>
  <c r="H224" i="13"/>
  <c r="K211" i="13"/>
  <c r="K224" i="13"/>
  <c r="L205" i="13"/>
  <c r="L203" i="13"/>
  <c r="K205" i="13"/>
  <c r="K203" i="13"/>
  <c r="J205" i="13"/>
  <c r="J203" i="13"/>
  <c r="I205" i="13"/>
  <c r="I203" i="13"/>
  <c r="H205" i="13"/>
  <c r="H203" i="13"/>
  <c r="G205" i="13"/>
  <c r="G203" i="13"/>
  <c r="L199" i="13"/>
  <c r="K199" i="13"/>
  <c r="J199" i="13"/>
  <c r="G197" i="13"/>
  <c r="G194" i="13"/>
  <c r="G193" i="13"/>
  <c r="L193" i="13"/>
  <c r="K193" i="13"/>
  <c r="I193" i="13"/>
  <c r="H193" i="13"/>
  <c r="I187" i="13"/>
  <c r="L180" i="13"/>
  <c r="G180" i="13"/>
  <c r="G179" i="13"/>
  <c r="L175" i="13"/>
  <c r="I175" i="13"/>
  <c r="H175" i="13"/>
  <c r="G175" i="13"/>
  <c r="G172" i="13"/>
  <c r="J167" i="13"/>
  <c r="J164" i="13"/>
  <c r="K161" i="13"/>
  <c r="K156" i="13"/>
  <c r="K208" i="13"/>
  <c r="J160" i="13"/>
  <c r="G150" i="13"/>
  <c r="I148" i="13"/>
  <c r="G148" i="13"/>
  <c r="G146" i="13"/>
  <c r="G145" i="13"/>
  <c r="J128" i="13"/>
  <c r="J123" i="13"/>
  <c r="L99" i="13"/>
  <c r="L98" i="13"/>
  <c r="L111" i="13"/>
  <c r="I99" i="13"/>
  <c r="I98" i="13"/>
  <c r="I111" i="13"/>
  <c r="H99" i="13"/>
  <c r="H98" i="13"/>
  <c r="H111" i="13"/>
  <c r="G99" i="13"/>
  <c r="K98" i="13"/>
  <c r="J98" i="13"/>
  <c r="J111" i="13"/>
  <c r="L94" i="13"/>
  <c r="K94" i="13"/>
  <c r="J94" i="13"/>
  <c r="I94" i="13"/>
  <c r="H94" i="13"/>
  <c r="G94" i="13"/>
  <c r="L69" i="13"/>
  <c r="I69" i="13"/>
  <c r="I83" i="13"/>
  <c r="H69" i="13"/>
  <c r="G69" i="13"/>
  <c r="L60" i="13"/>
  <c r="K60" i="13"/>
  <c r="J60" i="13"/>
  <c r="I60" i="13"/>
  <c r="H60" i="13"/>
  <c r="G60" i="13"/>
  <c r="L58" i="13"/>
  <c r="I58" i="13"/>
  <c r="H58" i="13"/>
  <c r="G58" i="13"/>
  <c r="I56" i="13"/>
  <c r="H56" i="13"/>
  <c r="G56" i="13"/>
  <c r="L50" i="13"/>
  <c r="I50" i="13"/>
  <c r="I37" i="13"/>
  <c r="H50" i="13"/>
  <c r="H37" i="13"/>
  <c r="H83" i="13"/>
  <c r="G50" i="13"/>
  <c r="L43" i="13"/>
  <c r="G43" i="13"/>
  <c r="G37" i="13"/>
  <c r="G83" i="13"/>
  <c r="L38" i="13"/>
  <c r="L37" i="13"/>
  <c r="L83" i="13"/>
  <c r="K37" i="13"/>
  <c r="J37" i="13"/>
  <c r="L28" i="13"/>
  <c r="K28" i="13"/>
  <c r="K34" i="13"/>
  <c r="J28" i="13"/>
  <c r="J34" i="13"/>
  <c r="I28" i="13"/>
  <c r="H28" i="13"/>
  <c r="G28" i="13"/>
  <c r="L23" i="13"/>
  <c r="L34" i="13"/>
  <c r="I23" i="13"/>
  <c r="I34" i="13"/>
  <c r="H23" i="13"/>
  <c r="G23" i="13"/>
  <c r="G34" i="13"/>
  <c r="L17" i="13"/>
  <c r="I17" i="13"/>
  <c r="H17" i="13"/>
  <c r="H20" i="13"/>
  <c r="G17" i="13"/>
  <c r="L13" i="13"/>
  <c r="L20" i="13"/>
  <c r="I13" i="13"/>
  <c r="I20" i="13"/>
  <c r="H13" i="13"/>
  <c r="G13" i="13"/>
  <c r="G20" i="13"/>
  <c r="I11" i="13"/>
  <c r="H11" i="13"/>
  <c r="G11" i="13"/>
  <c r="G98" i="13"/>
  <c r="G111" i="13"/>
  <c r="K83" i="13"/>
  <c r="K111" i="13"/>
  <c r="J156" i="13"/>
  <c r="K243" i="13"/>
  <c r="J114" i="13"/>
  <c r="J208" i="13"/>
  <c r="J83" i="13"/>
  <c r="H34" i="13"/>
  <c r="K114" i="13"/>
  <c r="I114" i="13"/>
  <c r="I208" i="13"/>
  <c r="J248" i="13"/>
  <c r="L248" i="13"/>
  <c r="H114" i="13"/>
  <c r="H208" i="13"/>
  <c r="H248" i="13"/>
  <c r="I248" i="13"/>
</calcChain>
</file>

<file path=xl/sharedStrings.xml><?xml version="1.0" encoding="utf-8"?>
<sst xmlns="http://schemas.openxmlformats.org/spreadsheetml/2006/main" count="609" uniqueCount="425">
  <si>
    <t>Спеціальний фонд</t>
  </si>
  <si>
    <t>Х</t>
  </si>
  <si>
    <t>УСЬОГО</t>
  </si>
  <si>
    <t>7370</t>
  </si>
  <si>
    <t>0490</t>
  </si>
  <si>
    <t>Реалізація інших заходів щодо соціально-економічного розвитку територій</t>
  </si>
  <si>
    <t>Разом</t>
  </si>
  <si>
    <t>1216030</t>
  </si>
  <si>
    <t>6030</t>
  </si>
  <si>
    <t>0620</t>
  </si>
  <si>
    <t>Організація благоустрою населених пунктів</t>
  </si>
  <si>
    <t>Видалення сухостойних аварійних дерев та обрізка гілок на території міста</t>
  </si>
  <si>
    <t>в тому числі за напрямами:</t>
  </si>
  <si>
    <t>Інші заходи, пов'язані з економічною діяльністю</t>
  </si>
  <si>
    <t>1216015</t>
  </si>
  <si>
    <t>6015</t>
  </si>
  <si>
    <t>Забезпечення надійної та безперебійної експлуатації ліфтів</t>
  </si>
  <si>
    <t>1217370</t>
  </si>
  <si>
    <t>в частині видатків, пов"язаних з управлінням майном комунальної власності (технічна інвентарізація, виготовлення технічного паспорту, експертна оцінка, експертний висновок, опублікування оголошень в засобах масової інформації, тощо)</t>
  </si>
  <si>
    <t>1217330</t>
  </si>
  <si>
    <t>7330</t>
  </si>
  <si>
    <t>0443</t>
  </si>
  <si>
    <t>Будівництво інших об'єктів соціальної та виробничої інфраструктури комунальної власності</t>
  </si>
  <si>
    <t>1216040</t>
  </si>
  <si>
    <t>6040</t>
  </si>
  <si>
    <t>Заходи, пов’язані з поліпшенням питної води</t>
  </si>
  <si>
    <t>Реконструкція будівлі "Центру надання адміністративних послуг" за адресою вул.Дружби Народів, 35-В  в м.Южноукраїнськ Миколаївської області</t>
  </si>
  <si>
    <t>1216090</t>
  </si>
  <si>
    <t>6090</t>
  </si>
  <si>
    <t>0640</t>
  </si>
  <si>
    <t>Інша діяльність у сфері житлово-комунального господарства</t>
  </si>
  <si>
    <t>утримання та відлов бродячих тварин - одержувач бюджетних коштів - комунальне підприємство "Служба комунального господарства"</t>
  </si>
  <si>
    <t>8340</t>
  </si>
  <si>
    <t>0540</t>
  </si>
  <si>
    <t>Природоохоронні заходи за рахунок цільових фондів</t>
  </si>
  <si>
    <t>1216011</t>
  </si>
  <si>
    <t>6011</t>
  </si>
  <si>
    <t>Експлуатація та технічне обслуговування житлового фонду</t>
  </si>
  <si>
    <t xml:space="preserve">Капітальний ремонт ліфтів житлових будинків за відповідними адресами </t>
  </si>
  <si>
    <t xml:space="preserve">Капітальний ремонт покрівель  житлових будинків за відповідними адресами </t>
  </si>
  <si>
    <t>Виконавчий комітет Южноукраїнської міської ради</t>
  </si>
  <si>
    <t>0200000</t>
  </si>
  <si>
    <t>0210000</t>
  </si>
  <si>
    <t>Міська програма інформаційної підтримки розвитку міста та діяльності органів місцевого самоврядування на 2018-20 роки</t>
  </si>
  <si>
    <t>0210180</t>
  </si>
  <si>
    <t>0180</t>
  </si>
  <si>
    <t>0133</t>
  </si>
  <si>
    <t>Інша діяльність у сфері державного управління</t>
  </si>
  <si>
    <t>висвітлення діяльності депутатів Южноукраїнської міської ради через засоби масової інформації</t>
  </si>
  <si>
    <t>грн.</t>
  </si>
  <si>
    <t xml:space="preserve"> придбання квітів, папок, біг-бордів, сіті-лайтів, сувенірної продукції, ритуальних вінків, подарунків </t>
  </si>
  <si>
    <t>оплата послуг з розміщеня біг-бордів, сіті-лайтів</t>
  </si>
  <si>
    <t>0217680</t>
  </si>
  <si>
    <t>7680</t>
  </si>
  <si>
    <t>Членські внески до асоціацій органів місцевого самоврядування</t>
  </si>
  <si>
    <t xml:space="preserve"> сплата членських внесків до Асоціації міст України  та  Асоціації  "Енергоефективні міста України"</t>
  </si>
  <si>
    <t>Міська програма щодо організації мобілізаційної роботи та територіальної оборони в м.Южноукраїнську на 2018-2021 роки</t>
  </si>
  <si>
    <t>0218220</t>
  </si>
  <si>
    <t>8220</t>
  </si>
  <si>
    <t>0380</t>
  </si>
  <si>
    <t>Заходи та роботи з мобілізаційної підготовки місцевого значення</t>
  </si>
  <si>
    <t> придбання паливо-мастильних матеріалів</t>
  </si>
  <si>
    <t> відшкодування витрат на перевезення резервістів опертивного резерву І черги на навчальні (перевірочні) та спеціальні військові збори в мирний час та особливий період</t>
  </si>
  <si>
    <t>0600000</t>
  </si>
  <si>
    <t>Управління освіти Южноукраїнської міської ради</t>
  </si>
  <si>
    <t>0610000</t>
  </si>
  <si>
    <t>Програма розвитку освіти в м.Южноукраїнську на 2016-2020 роки</t>
  </si>
  <si>
    <t>0800000</t>
  </si>
  <si>
    <t>Департамент соціальних питань та охорони здоров'я Южноукраїнської міської ради</t>
  </si>
  <si>
    <t>0810000</t>
  </si>
  <si>
    <t>Міська комплексна Програма «Охорона здоров`я в місті Южноукраїнську» на  2017-2022 роки</t>
  </si>
  <si>
    <t>0812141</t>
  </si>
  <si>
    <t>2141</t>
  </si>
  <si>
    <t>0763</t>
  </si>
  <si>
    <t>Програми і централізовані заходи з імунопрофілактики</t>
  </si>
  <si>
    <t>0812142</t>
  </si>
  <si>
    <t>2142</t>
  </si>
  <si>
    <t xml:space="preserve">Програми і централізовані заходи боротьби з туберкульозом </t>
  </si>
  <si>
    <t>в частині заходів протидії  захворюванню на туберкульоз, в тому числі:</t>
  </si>
  <si>
    <t>матеріальний супровід хворих до місця лікування та в зворотньому шляху</t>
  </si>
  <si>
    <t>придбання харчових пайків для хворих, які не переривають лікування</t>
  </si>
  <si>
    <t>0812143</t>
  </si>
  <si>
    <t>2143</t>
  </si>
  <si>
    <t>Програми і централізовані заходи профілактики ВІЛ-інфекції/СНІДу</t>
  </si>
  <si>
    <t>0812145</t>
  </si>
  <si>
    <t>2145</t>
  </si>
  <si>
    <t xml:space="preserve">Централізовані заходи з лікування онкологічних хворих </t>
  </si>
  <si>
    <t>в частині надання матеріальної допомоги онкохворим на лікування</t>
  </si>
  <si>
    <t>0812152</t>
  </si>
  <si>
    <t>2152</t>
  </si>
  <si>
    <t>Інші програми та заходи у сфері охорони здоров’я</t>
  </si>
  <si>
    <t>в тому числі:</t>
  </si>
  <si>
    <t>в частині  безкоштовного  забезпечення лікарськими засобами  хворих, які перенесли гострий інфаркт міокарду (перші шість місяців) та які мають протезування клапанів серця</t>
  </si>
  <si>
    <t xml:space="preserve">в частині оплати за навчання випускників закладів освіти міста на лікарів сімейної медицини.          </t>
  </si>
  <si>
    <t>в частині відшкодування вартості лікарських, наркотичних засобів для полегшення болю паліативних пацієнтів у термінальній стадії прогресування захворювання</t>
  </si>
  <si>
    <t>0812111</t>
  </si>
  <si>
    <t>2111</t>
  </si>
  <si>
    <t>0726</t>
  </si>
  <si>
    <t>обслуговування програми "Бюджет Ua Медицина"</t>
  </si>
  <si>
    <t>в частині виплати компенсації на харчування донорів та одноразової виплати до Дня донора</t>
  </si>
  <si>
    <t xml:space="preserve">Міська програма зайнятості  населення міста Южноукраїнська </t>
  </si>
  <si>
    <t>0813210</t>
  </si>
  <si>
    <t>3210</t>
  </si>
  <si>
    <t>1050</t>
  </si>
  <si>
    <t xml:space="preserve">Організація та проведення громадських робіт </t>
  </si>
  <si>
    <t>оплата громадських робіт на умовах співфінансування з  Южноукраїнським міським центром зайнятості</t>
  </si>
  <si>
    <t>Соціальна програма підтримки учасників АТО та членів їх сімей  на 2016-2020 рік</t>
  </si>
  <si>
    <t>0813180</t>
  </si>
  <si>
    <t>3180</t>
  </si>
  <si>
    <t>1060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</si>
  <si>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</si>
  <si>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компенсація вартості житлово - комунальних послуг</t>
  </si>
  <si>
    <t>0813190</t>
  </si>
  <si>
    <t>3190</t>
  </si>
  <si>
    <t>Соціальний захист ветеранів війни та праці</t>
  </si>
  <si>
    <t>0813191</t>
  </si>
  <si>
    <t>3191</t>
  </si>
  <si>
    <t>1030</t>
  </si>
  <si>
    <t>Інші видатки на соціальний захист ветеранів війни та праці</t>
  </si>
  <si>
    <t>надання одноразової матеріальної допомоги сім'ям загиблих учасників АТО, відшкодування проїзду до санаторію  в межах області, одноразова матеріальна допомога учасникам АТО, які отримали поранення та знаходяться на стаціонарному лікуванні, одноразова матеріальна допомога демобілізованим учасникам АТО, одноразова матеріальна допомога членам сімей військовослужбовців, загиблих в АТО, на санаторно - курортне лікування</t>
  </si>
  <si>
    <t>0813192</t>
  </si>
  <si>
    <t>3192</t>
  </si>
  <si>
    <t>Надання фінансової підтримки громадським організаціям ветеранів і осіб з інвалідністю, діяльність яких має соціальну спрямованість</t>
  </si>
  <si>
    <t>фінансова підтримка громадської організації "Воїни та ветерани антитерористичної операції" (одержувач бюджетних коштів)</t>
  </si>
  <si>
    <t>0819770</t>
  </si>
  <si>
    <t>9770</t>
  </si>
  <si>
    <t>Інші субвенції з місцевого бюджету</t>
  </si>
  <si>
    <t xml:space="preserve">субвенція з міського бюджету на співфінансування  з обласним  бюджетом видатків на забезпечення житлом сімей учасників антитерористичної операції на сході України, які перебувають на квартирному обліку, відповідно до Комплексної програми соціального захисту населення «Турбота» на період до 2020 року Миколаївської обласної ради </t>
  </si>
  <si>
    <t>Міська комплексна  програма "Турбота" на 2018-2022 роки</t>
  </si>
  <si>
    <t>0813031</t>
  </si>
  <si>
    <t>3031</t>
  </si>
  <si>
    <t>Надання інших пільг окремим категоріям громадян відповідно до законодавства</t>
  </si>
  <si>
    <t>0813032</t>
  </si>
  <si>
    <t>3032</t>
  </si>
  <si>
    <t>1070</t>
  </si>
  <si>
    <t>Надання пільг окремим категоріям громадян з оплати послуг зв'язку</t>
  </si>
  <si>
    <t>0813033</t>
  </si>
  <si>
    <t>3033</t>
  </si>
  <si>
    <t>Компенсаційні виплати на пільговий проїзд автомобільним транспортом окремим категоріям громадян</t>
  </si>
  <si>
    <t>0813035</t>
  </si>
  <si>
    <t>3035</t>
  </si>
  <si>
    <t>Компенсаційні виплати за пільговий проїзд окремих категорій громадян на залізничному транспорті</t>
  </si>
  <si>
    <t>0813160</t>
  </si>
  <si>
    <t>3160</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</si>
  <si>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</si>
  <si>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</si>
  <si>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0813242</t>
  </si>
  <si>
    <t>3242</t>
  </si>
  <si>
    <t>1090</t>
  </si>
  <si>
    <t>Інші заходи у сфері соціального захисту і соціального забезпечення</t>
  </si>
  <si>
    <t>відшкодування проїзду до санаторію в межах області, придбання санаторно - курортних путівок ветеранам війни, праці, інвалідам та учасникам бойових дій</t>
  </si>
  <si>
    <t>надання пільг окремим категоріям громадян з послуг зв’язку</t>
  </si>
  <si>
    <t>компенсація за пільговий проїзд  окремим категоріям громадян на приміських та дачних маршрутах автомобільним транспортом</t>
  </si>
  <si>
    <t>компенсація за пільговий проїзд  окремим категоріям громадян залізничним транспортом</t>
  </si>
  <si>
    <t>компенсація фізичним особам, які надають соціальні послуги</t>
  </si>
  <si>
    <t>компенсація вартості житлово-комунальних послуг учасникам бойових дій, інвалідам по зору І та ІІ груп, почесним громадянам міста</t>
  </si>
  <si>
    <t>Управління молоді, спорту та культури Южноукраїнської міської ради</t>
  </si>
  <si>
    <t>Комплексна програма  "Молоде покоління  м.Южноукраїнська" на 2016-2020 роки</t>
  </si>
  <si>
    <t>придбання паливо-мастильних матеріалів для забезпечення військомату транспортом на період призовної кампанії</t>
  </si>
  <si>
    <t>Комплексна програма  розвитку культури, фізичної культури, спорту та туризму в місті Южноукраїнську на 2014-2018 роки</t>
  </si>
  <si>
    <t>1014082</t>
  </si>
  <si>
    <t>4082</t>
  </si>
  <si>
    <t>0829</t>
  </si>
  <si>
    <t>Інші заходи в галузі культури і мистецтва</t>
  </si>
  <si>
    <t>Організація та проведення заходів культурно - масового спрямування, придбання призів, квітів, атрибутики, подарунків,  поліграфічних матеріалів, сувенірної продукції</t>
  </si>
  <si>
    <t>1013133</t>
  </si>
  <si>
    <t>3133</t>
  </si>
  <si>
    <t>1040</t>
  </si>
  <si>
    <t>Інші заходи та заклади молодіжної політики</t>
  </si>
  <si>
    <t xml:space="preserve">Демонтаж новорічної ялинки  (одержувач коштів - КП СКГ) </t>
  </si>
  <si>
    <t>1015011</t>
  </si>
  <si>
    <t>5011</t>
  </si>
  <si>
    <t>0810</t>
  </si>
  <si>
    <t>Проведення навчально - тренувальних зборів і змагань з олімпійських видів спорту - всього,                                                                                        в тому числі:</t>
  </si>
  <si>
    <t>1015012</t>
  </si>
  <si>
    <t>5012</t>
  </si>
  <si>
    <t>Проведення навчально - тренувальних зборів і змагань з неолімпійських видів спорту</t>
  </si>
  <si>
    <t>1015061</t>
  </si>
  <si>
    <t>5061</t>
  </si>
  <si>
    <t xml:space="preserve">Забезпечення діяльності місцевих центрів фізичного здоро*я населення "Спорт для всіх" та проведення фізкультурно - масових заходів серед населення регіону </t>
  </si>
  <si>
    <t>Проведення навчально-тренувальних зборів і змагань з олімпійських видів спорту, придбання призів, спортивної форми, спортінвентарю та ін.</t>
  </si>
  <si>
    <t>Проведення навчально-тренувальних зборів і змагань з неолімпійських видів спорту, придбання призів, спортивної форми, спортінвентарю та ін.</t>
  </si>
  <si>
    <t>Проведення загальноміських заходів та змагань з фізичної культури, придбання призів, спортивної форми, спортінвентарю та ін.</t>
  </si>
  <si>
    <t>0470</t>
  </si>
  <si>
    <t>Реалізація програм і заходів в галузі туризму та курортів</t>
  </si>
  <si>
    <t>Проведення заходів у галузі туризму (виготовленя фотозони, поліграфічного матеріалу для банерів, біл- бордів, відзначення Всесвітнього дня туризму, Дня Європи, розробка туристичних маршрутів)</t>
  </si>
  <si>
    <t>2900000</t>
  </si>
  <si>
    <t>Управління з питань надзвичайних ситуацій та взаємодії з правоохоронними органами Южноукраїнської міської ради</t>
  </si>
  <si>
    <t>2910000</t>
  </si>
  <si>
    <t>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t>
  </si>
  <si>
    <t>2917370</t>
  </si>
  <si>
    <t>обладнання громадських місць, житлових та адміністративних будівель засобами відеоспостерження;  придбання кондиціонеру</t>
  </si>
  <si>
    <t>2918230</t>
  </si>
  <si>
    <t>8230</t>
  </si>
  <si>
    <t>Інші заходи громадського порядку та безпеки</t>
  </si>
  <si>
    <t>технічне обслуговування системи відеоспостереження, бронювання використання місця в ККЕ, охорона серверної</t>
  </si>
  <si>
    <t>технічне обслуговування аналізатора парів спирту</t>
  </si>
  <si>
    <t xml:space="preserve">Цільова  програма захисту населення і територій від надзвичайних ситуацій техногенного та природного  характеру  на 2018-2022 роки  </t>
  </si>
  <si>
    <t>2918110</t>
  </si>
  <si>
    <t>8110</t>
  </si>
  <si>
    <t>0320</t>
  </si>
  <si>
    <t>Заходи запобігання та ліквідації надзвичайних ситуацій та наслідків стихійного лиха</t>
  </si>
  <si>
    <t xml:space="preserve">Очищення вулиць та доріг від снігу та обробка протиожеледними матеріалами - одержувач бюджетних коштів - комунальне підприємство "Служба комунального господарства"  </t>
  </si>
  <si>
    <t>капітальний ремонт вантажного ліфта, в т.ч. експертне обстеження</t>
  </si>
  <si>
    <t xml:space="preserve">Код Програмної класифікації видатків та кредитування місцевих бюджетів  </t>
  </si>
  <si>
    <t xml:space="preserve">Код Типової програмної класифікації видатків та кредитування місцевих бюджетів </t>
  </si>
  <si>
    <t xml:space="preserve">Код Функціональної класифікації видатків та кредитування бюджету </t>
  </si>
  <si>
    <t>Найменування головного розпорядника коштів/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</si>
  <si>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придбання лікарських засобів для проведення хіміопрофілактики туберкульору у контактних, ВІЛ-інфікованих та тубінфікованих дітей та препаратів для профілактики побічної дії протитуберкульозних і хіміотерапевтичних засобів (одержувач коштів - некомерційне комунальне підприємство "Южноукраїнський центр надання первинної медико - санітарної допомоги)</t>
  </si>
  <si>
    <t>в частині соціального  супроводу  дітей -сиріт та дітей позбавлених батьківського піклування, хворих на ВІЛ-інфекцію / СНІД (харчування дітей віком  до 2-х років) (одержувач коштів - некомерційне комунальне підприємство "Южноукраїнський центр надання первинної медико - санітарної допомоги)</t>
  </si>
  <si>
    <t>закупівля імунобіологічних препаратів для дітей (одержувач коштів - некомерційне комунальне підприємство "Южноукраїнський центр надання первинної медико - санітарної допомоги)</t>
  </si>
  <si>
    <t>Програма охорони  довкілля та раціонального природокористування міста Южноукраїнська на 2016-2020 роки</t>
  </si>
  <si>
    <t xml:space="preserve">Міська програма "Наше місто" на 2015-2019 роки </t>
  </si>
  <si>
    <t xml:space="preserve">Департамент інфраструктури міського господарства  Южноукраїнської міської ради  </t>
  </si>
  <si>
    <t>Департамент інфраструктури міського господарства  Южноукраїнської міської ради</t>
  </si>
  <si>
    <t>Програма управління  майном комунальної форми власності  міста Южноукраїнська на 2015-2019 роки,</t>
  </si>
  <si>
    <r>
      <t xml:space="preserve">Управління екології, охорони навколишнього середовища та земельних відносин Южноукраїнської міської ради  </t>
    </r>
    <r>
      <rPr>
        <sz val="14"/>
        <rFont val="Times New Roman"/>
        <family val="1"/>
        <charset val="204"/>
      </rPr>
      <t/>
    </r>
  </si>
  <si>
    <t xml:space="preserve">Управління екології, охорони навколишнього середовища та земельних відносин Южноукраїнської міської ради  </t>
  </si>
  <si>
    <t>Загальний фонд</t>
  </si>
  <si>
    <t>затверджено на звітний період</t>
  </si>
  <si>
    <t>касові видатки за звітний період</t>
  </si>
  <si>
    <t>оплата боргових зобов'язань відповідно до Мирових угод між КП ТВКГ та ВП ЮУ АЕС ДП НАЕК "Енергоатом"</t>
  </si>
  <si>
    <t>Найменування міських програм (напрямів, заходів)</t>
  </si>
  <si>
    <t>організація і здійснення робіт з екологічної освіти, проведення інформаційно-виховних лекцій в закладах освіти, проведення семінарів, організація виставок та інших заходів щодо пропаганди охорони навколишнього природного середовища, видання  поліграфічної продукції з екологічної тематики</t>
  </si>
  <si>
    <t>Первинна медична допомога населенню, що надається центрами первинної медичної (медико-санітарної) допомоги</t>
  </si>
  <si>
    <t>Розвиток первинної медико-санітарної допомоги -обслуговування програми</t>
  </si>
  <si>
    <t xml:space="preserve">здійснення оплати КП ТВКГ за постачання електричної енергії споживачу ( активна електроенергія) та оплати за послугу з розподілу (передачі) електричної енергії споживачам  </t>
  </si>
  <si>
    <t>2144</t>
  </si>
  <si>
    <t>0812144</t>
  </si>
  <si>
    <t>Централізовані заходи з лікування хворих на цукровий та нецукровий діабет</t>
  </si>
  <si>
    <t>в частині витрат на запобігання хворих на цукровий діабет(препарати інсуліну)</t>
  </si>
  <si>
    <t>затверджено на 2019 рік</t>
  </si>
  <si>
    <t xml:space="preserve">затверджено на 2019 рік </t>
  </si>
  <si>
    <t xml:space="preserve">поточний ремонт гуртожитків для подальшого заселення , в тому числі: (№1 по  вул.Дружби Народів,8; №3 по вул.Миру,9;  №4 по вул.Миру,11)  -  одержувач комунальне підприємство "Житлово-експлуатаційне об"єднання" </t>
  </si>
  <si>
    <t>МП "Капітального будівництва об'єктів житлово-комунального господарства  і соціальної інфраструктури м.Южноукраїнську на 2016-2020 роки"</t>
  </si>
  <si>
    <t>Забезпечення діяльності з виробництва, транспортування, постачання теплової енергії</t>
  </si>
  <si>
    <t>Розробка проектно-кошторисної документації  та експертиза на капітальний ремонт ТРП №2.Заміна одиниць та вузлів технологічного устаткування та їх інженерних мереж по вул.Миру,8 м.Южноукраїнська</t>
  </si>
  <si>
    <t>здійснення оплати за спожиту електроенергію КП ТВКГ  у 2018 році</t>
  </si>
  <si>
    <t>7130</t>
  </si>
  <si>
    <t>Здійснення заходів із землеустрою</t>
  </si>
  <si>
    <t xml:space="preserve"> виготовлення правовстановлюючих документів на земельні ділянки - 50,0 тис.грн.: комунальному підприємству "Житлово-експлуатаційне об"єднання" - 42,7 тис. грн. , комунальному підприємству "Служба комунального господарства" - 7,3 тис.грн. та розробка технічної документації з нормативної грошової оцінки землі - 300,0 тис.грн.</t>
  </si>
  <si>
    <t>посів газонів на території міста</t>
  </si>
  <si>
    <t>всього в т.ч.:</t>
  </si>
  <si>
    <t xml:space="preserve">капітальний ремонт  65-ти ліфтів житлових будинків за відповідними адресами </t>
  </si>
  <si>
    <t>Надання дошкільної освіти</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</si>
  <si>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</si>
  <si>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Багатопрофільна стаціонарна медична допомога населенню</t>
  </si>
  <si>
    <t>Капітальний ремонт. перепланування приміщень відділення нефрології та діалізу КЗ "ЮМЛ" за адресою вулиця Паркова, 3-В  м.Южноукраїньк Миколаївської області</t>
  </si>
  <si>
    <t>Будівництво об'єктів житлово-комунального господарства</t>
  </si>
  <si>
    <t>Реконструкція гуртожитку №6 під житло за адресою вул. вул.Олімпійська,3 (1400,0 тис.грн.)  та технічне переоснащення  інженерних вводів із встановленням приладів обліку теплової енергії, гарячого і холодного водопостачання 7-ми житлових будинків комунальної власності (1325,0 тис.грн.)</t>
  </si>
  <si>
    <t>Будівництво освітніх установ та закладів</t>
  </si>
  <si>
    <t>харчування тварин -  у пункті тимчасового утримання тварин (500,0 тис.грн.) (одержувач бюджетних коштів - КП СКГ)</t>
  </si>
  <si>
    <t xml:space="preserve"> ветеринарні послуги та медикаменти-у пункті тимчасового утримання тварин - (одержувач бюджетних коштів - КП СКГ)</t>
  </si>
  <si>
    <t xml:space="preserve">улаштування во дворах житлових будинків модулів сортування твердих побутових відходів  - одержувач бюджетних коштів - комунальне підприємство "Житлово-експлуатаційне об"єднання" </t>
  </si>
  <si>
    <t xml:space="preserve"> придбання контейнерів для твердих побутових відходів - одержувач бюджетних коштів - комунальне підприємство "Житлово-експлуатаційне об"єднання" </t>
  </si>
  <si>
    <t>впорядкування (планування) грунту діючого полігону твердих побутових  відходів(одержувач бюджетних коштів - комунальне підприємство "Служба комунального господарства")</t>
  </si>
  <si>
    <t xml:space="preserve"> нанесення або відновлення дорожньої розмітки на вулицях загального користування   (одержувач бюджетних коштів - комунальне підприємство "Служба комунального господарства") </t>
  </si>
  <si>
    <t>технічне переоснащення  інженерних вводів із встановленням приладів обліку теплової енергії, гарячого і холодного водопостачання 7- ми житлових будинків за відповідними адресами</t>
  </si>
  <si>
    <t>Будівництво інших об'єктів комунальної власності</t>
  </si>
  <si>
    <t>0611162</t>
  </si>
  <si>
    <t>1162</t>
  </si>
  <si>
    <t>0990</t>
  </si>
  <si>
    <t>Інші програми та заходи у сфері освіти</t>
  </si>
  <si>
    <t>3700000</t>
  </si>
  <si>
    <t xml:space="preserve">Фінансове  управління Южноукраїнської міської ради </t>
  </si>
  <si>
    <t>3710000</t>
  </si>
  <si>
    <t xml:space="preserve">Фінансове управління Южноукраїнської міської ради </t>
  </si>
  <si>
    <t>Міська програма  "Фонд міської ради на виконання депутатських повноважень" на 2018-2020 роки</t>
  </si>
  <si>
    <t>3717370</t>
  </si>
  <si>
    <t>експлуатація системи централізованого оповіщення, пряма лінія звязку на сирену, придбання пам"яток, буклетів, стендів по цивільному захисту</t>
  </si>
  <si>
    <t>всього, в т.ч.:</t>
  </si>
  <si>
    <t>матеріальне заохочення членів громадського формування</t>
  </si>
  <si>
    <t>нове будівництво лінійно - кабельних споруд систем відеоспостереження у кабельній каналізації МФ ПАТ "Укртелеком" м. Южноукраїнськ (Будівництво систем відеоспостереження в м. Южноукраїнськ)</t>
  </si>
  <si>
    <t xml:space="preserve">Служба у справах дітей Южноукраїнської міської ради </t>
  </si>
  <si>
    <t>0900000</t>
  </si>
  <si>
    <t>проведення спільних рейдів "Діти вулиці"</t>
  </si>
  <si>
    <t>Разом:</t>
  </si>
  <si>
    <t>придбання новорічних подарунків дітям із соціально незахищених сімей</t>
  </si>
  <si>
    <t xml:space="preserve"> проведення загальноміських заходів, акцій, конкурсів, стимулювання переможців, висвітлення інформації</t>
  </si>
  <si>
    <t>Видавнича діяльність</t>
  </si>
  <si>
    <t>Виявлення та підтримка обдарованих дітей (стипендія міського голови),стимулювання та заохочення обдарованих дітей</t>
  </si>
  <si>
    <t>заохочення,стимулювання праці вчителів</t>
  </si>
  <si>
    <t>придбання призів,грамот,дипломів та матеріалів для проведення конкурсів та загальноміських заходів</t>
  </si>
  <si>
    <t>Імунопрофілактика та захист населення від інфекційних хвороб</t>
  </si>
  <si>
    <t>0813121</t>
  </si>
  <si>
    <t>Проведення заходів,висвітлання інформації,придбання канцтоварів для соціальної реклами,школи відповідального батьківства,акцій</t>
  </si>
  <si>
    <t>Субвенція з міського бюджету на співфінансування з обласного бюджету на забезпечення житлом учасників АТО</t>
  </si>
  <si>
    <t>1217461</t>
  </si>
  <si>
    <t>7461</t>
  </si>
  <si>
    <t>0456</t>
  </si>
  <si>
    <t>Утримання та розвиток автомобільних  доріг та  дорожньої інфраструктури за рахунок коштів місцевого бюджету</t>
  </si>
  <si>
    <t>0610</t>
  </si>
  <si>
    <t>0910</t>
  </si>
  <si>
    <t>0921</t>
  </si>
  <si>
    <t>0731</t>
  </si>
  <si>
    <t xml:space="preserve">Реконструкція  спортивного майданчика під міні-футбольне поле зі штучним покриттям Южноукраїнської  загальноосвітньої школи І-ІІІ ступенів №3 по бульвару Цвіточний,5  в м.Южноукраїнськ Миколаївської області, в тому числі розробка проектно-кошторисної документації з проведенням експертизи </t>
  </si>
  <si>
    <t xml:space="preserve">влаштування поручнів біля сходів в районі житлового будинку по вул.Дружби Народів,46 (одержувач комунальне підприємство "Житлово-експлуатаційне об"єднання") </t>
  </si>
  <si>
    <t>придбання  та  встановлення МАФ "Лава для закоханих" (78,0тис.грн.), облаштування майданчику з тротуарної плитки під її розміщення (94,0тис.грн.)</t>
  </si>
  <si>
    <t xml:space="preserve">на виконання рішення Господарського суду Миколаївської області (Наказ Господарського суду від 18.06.2012 року по справі №5016/3702/2011(17/177) одержувач бюджетних коштів - комунальне підприємство - "Теплопостачання та водо-каналізаційне господарство" - 7441,0 тис.грн. , в тому числі за напрямами:   </t>
  </si>
  <si>
    <t>Утримання та забезпечення діяльності ЦСССДМ</t>
  </si>
  <si>
    <t xml:space="preserve">встановлення технічних засобів регулювання дорожнім рухом (дорожнім знаки)-(одержувач бюджетних коштів - комунальне підприємство "Служба комунального господарства") </t>
  </si>
  <si>
    <t xml:space="preserve">садіння кущів-саджанців (троянди)   віком більше 1 року (одержувач - комунальне підприємство "Служба комунального господарства") </t>
  </si>
  <si>
    <t xml:space="preserve">садіння саджанців дерев віком більше 1 року (одержувач - комунальне підприємство "Служба комунального господарства") </t>
  </si>
  <si>
    <t xml:space="preserve">садіння кущів-саджанців (ялівцю,барбарису, туї,тощо)- (одержувач - комунальне підприємство "Служба комунального господарства") </t>
  </si>
  <si>
    <t>ліквідація несанкціонованих безхазяйних сміттєзвалищ</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</si>
  <si>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</si>
  <si>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</si>
  <si>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підготовка документації із землеустрою на земельні ділянки, передбачені для проведення земельних торгів (аукціону на набуття права  на оренду земельних ділянок)</t>
  </si>
  <si>
    <t xml:space="preserve">видатки, пов'язані з юридичним оформленням  викупу зазначеної   земельної ділянки (розширення території міського цвинтаря) </t>
  </si>
  <si>
    <t xml:space="preserve">викуп земельної ділянки для суспільних потреб (під розширення території міського цвинтарю) </t>
  </si>
  <si>
    <t>1216012</t>
  </si>
  <si>
    <t>6012</t>
  </si>
  <si>
    <t>Вирішення проблемних питань із мережами та іншим майном спільного коистування малої поверхової забудови (резерв)</t>
  </si>
  <si>
    <t xml:space="preserve">Капітальний ремонт тепломережі від ТРП-4б до ТК 430 </t>
  </si>
  <si>
    <t>оплата послуг з вимірювання,випробування та профілактичну наладку електрообладнання на об"ектах КП ТВКГ (164,0тис.грн.);придбання матеріалів, інших товаро-матеріальних цінностей (167,3тис.грн.); гідродинамічне очищення та відкачка відкладень з КНС-3 (160,0тис.грн); проведення повного технічного опосвідчення вантажопідйомних механизмів (16,03тис.грн.); впровадження автоматизованого вузла обліку стічних вод на об"екті КП ТВКГ (55,0тис.грн.); придбання програмного забезпечення для автоматизованого обліку абонентів тепло-водопостачання та водовідведення (юридичні особи)-(180,0тис.грн.); придбання індикаторів магнітного поля (антимагнітні стрічки)- (60,0тис.грн.); оплата послуги щодо обслуговування  автоматизованого обліку абонентів тепло-водопостачання та водовідведення (фізичні особи)- (67,2 тис.грн.); придбання обладнання для комунікаційної платформи ІР-АТС  (22,10тис.грн.); придбання комп"ютерного обладнання (13,9тис.грн.); послуги з підключення та налаштування комунікаційної платформи ІР-АТС на об"екті КП ТВКГ (14,0тис.грн.)</t>
  </si>
  <si>
    <t>Демонтаж незаконно встановлених, відповідно до рішення суду МАФів по пр. Незалежності в районі ринку "Господар"</t>
  </si>
  <si>
    <t xml:space="preserve">Заміна віконних блоків в приміщеннях комунальної власності блоків 1,2 адміністративно-виробничої будівлі на бул.Цвіточний,4 - одержувач бюджетних коштів - комунальне підприємство "Житлово-експлуатаційне об"єднання" </t>
  </si>
  <si>
    <t>Поточний ремонт сходів парадного входу в нежитлове приміщення комунальної форми власності №55-а на вул.Дружби Народів,31</t>
  </si>
  <si>
    <t>Поточний ремонт нежитлових приміщень комунальної форми власності на вул.Дружби Народів,8</t>
  </si>
  <si>
    <t xml:space="preserve">Поточний ремонт санвузла на 1-ому поверсі адмістративної будівлі комунальної  форми власності по бул.Цвіточний,9 (Блок Б-2н) - одержувач бюджетних коштів - комунальне підприємство "Житлово-експлуатаційне об"єднання" </t>
  </si>
  <si>
    <t xml:space="preserve">Енергоаудит об"єктів КП ТВКГ, як засіб проектно-вишукувальних робіт (відповідно до Протоколу забезпечення злагоди в місті для посилення безпечної роботи ЮУ АЕС) </t>
  </si>
  <si>
    <t>придбання лави для заміни  біля під"їзду 1 житлового будинку вул.Набережна Енергетиків,43</t>
  </si>
  <si>
    <t>придбання для подальшого встановлення на території міського парку архітектурної споруди</t>
  </si>
  <si>
    <t>0813104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</si>
  <si>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</si>
  <si>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</si>
  <si>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</si>
  <si>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садових скульптур для комунального закладу "Територіальний центр соціального обслуговування (надання соціальних послуг) м.Южноукраїнськ</t>
  </si>
  <si>
    <t>матеріальна допомога на лікування, операції, реабілітацію</t>
  </si>
  <si>
    <t>0611010</t>
  </si>
  <si>
    <t xml:space="preserve">Надання дошкільної освiти                    </t>
  </si>
  <si>
    <t>0611020</t>
  </si>
  <si>
    <t>0611090</t>
  </si>
  <si>
    <t>0960</t>
  </si>
  <si>
    <t>Надання позашкільної освіти позашкільними закладами освіти, заходи із позашкільної роботи з дітьми</t>
  </si>
  <si>
    <t>придбання матеріалів для роботи автомодельного гуртка станції юних техників</t>
  </si>
  <si>
    <t>відшкодуванння витрат за відвідування учасниками АТО та членами сімей загиблих (померлих) учасників АТО занять з плавання в бассейнах міста-30,0 тис.грн.; часткове відшкодування витрат на поховання учасників бойових дій та інвалідів війни з числа учасників АТО, якщо сума фактичних витрат перевищує обсяг відшкодування за рахунок відповідної субвенції з обласного бюджету -10,0 тис.грн.</t>
  </si>
  <si>
    <t>Проведення навчально - тренувальних зборів і змагань з олімпійських видів спорту</t>
  </si>
  <si>
    <t>1015031</t>
  </si>
  <si>
    <t>5031</t>
  </si>
  <si>
    <t>Утримання та навчально - тренувальна робота комунальних дитячо - юнацьких спортивних шкіл</t>
  </si>
  <si>
    <t>придбання спортивної форми дітям для занять греко - римською боротьбою</t>
  </si>
  <si>
    <t>придбання спортивного інвентарю</t>
  </si>
  <si>
    <t>розробка проектно-кошторисної документації на роботи з модернізації міської автоматизованої системи централізованого оповіщення - 130,0 тис.грн.; придбання пограмного забезпечення для аварійного дозиметричного комплекту з індивідуальними дозиметрами - 48,4 тис.грн.</t>
  </si>
  <si>
    <t>2919800</t>
  </si>
  <si>
    <t>9800</t>
  </si>
  <si>
    <t xml:space="preserve">Субвенція з місцевого бюджету державному бюджету на виконання програм соціально-економічного розвитку регіонів </t>
  </si>
  <si>
    <t>установка пандусу та ремонт сходів до будівлі поліції, придбання насосу для викачки води з підвального приміщення будівлі поліції -75,0тис.грн.; придбання запчастин для службового автомобілю, нагрудних камер відеоспостереження (боді камер) для поліцейських-56,0тис.грн.</t>
  </si>
  <si>
    <t>із них:</t>
  </si>
  <si>
    <t>Улаштування поручнів біля та в під’їздах житлових будинків -(6,8тис.грн.); Коригування ПКД та експертиза на капітальний ремонт.Переобладнання та перепланування приміщень під житло за адресами: прт.Соборності,8 приміщення №107-а під"їзд 4 (кімнати1,2,3) та вул.Дружби Народів,5 приміщення №105 -(10,0тис.грн.), РозробкаПКД  та проведення експертизи по об"екту"Капітальний ремонт.Переобладнання та перепланування приміщення №3 (кімнати1-8) під житло за адесою вул.Дружби Народів,32 у  м.Южноукраїнську Миколаївської області" -(60,0тис.грн.)</t>
  </si>
  <si>
    <t>Реконструкція  спортивного майданчика під міні-футбольне поле зі штучним покриттям Южноукраїнської  загальноосвітньої школи І-ІІІ ступенів №1 ім.Захисників Вітчизни по бульвару Курчатова,8  в м.Южноукраїнськ Миколаївської області, в тому числі розробка проектно-кошторисної документації з проведенням експертизи (кошти співфінансування з обласним бюджетом)</t>
  </si>
  <si>
    <t>Співфінансування інвестиційних проектів, що реалізуються за рахунок коштів державного фонду регіонального розвитку</t>
  </si>
  <si>
    <t>Нове будівництво швидкомонтованої споруди спортивної зали гімназії №1 по бульвару Курчатова,6 в м.Южноукраїнську Миколаївської області, в т.ч. коригування проектно-кошторисної документації та експертиза (співфінансування з Державним фондом регіонального розвитку)</t>
  </si>
  <si>
    <t>Будівництво медичних установ та закладів</t>
  </si>
  <si>
    <t>Реконструкція системи лікувального газозабезпечення в КНП"Южноукраїнська міська багатопрофільна лікарня" за адресою вул.Миру,3 м.Южноукраїнськ Миколаївської області"</t>
  </si>
  <si>
    <t xml:space="preserve">Технічне переоснащення  інженерних вводів із встановленням приладів обліку теплової енергії, гарячого і холодного водопостачання в ДНЗ та ЗОШ та гімназії (1285,0 тис.грн.);  експертиза ПКД за об"ектом  Реконструкція  спортивного майданчика для міні-футболу зі штучним покриттям Южноукраїнської  ЗОШ №4  (11,684 тис.грн.) </t>
  </si>
  <si>
    <t xml:space="preserve">Капітальний ремонт покрівлі житлового будинку по прт.Незалежності,12/ прт.Соборності,6 (умови співфінансування 90% /  10% ) </t>
  </si>
  <si>
    <t xml:space="preserve">ліквідація усідань і проломів проїзної частини та відновлення всіх видів дорожнього покриття, окремо по МПЗ -200,0 тис.грн.  (одержувач бюджетних коштів - комунальне підприємство "Служба комунального господарства") </t>
  </si>
  <si>
    <t xml:space="preserve">Поточний ремонт приміщень 1-го поверху нежитлової будівлі комунальної власності за адресою вул.Паркова,5  м.Южноукраїнська Миколаївської області </t>
  </si>
  <si>
    <t>Заміна вікон на металопластикові на 1-ому поверсі блоку №1 нежитлової будівлі комунальної власності за адресою бул.Цвіточний,4</t>
  </si>
  <si>
    <t xml:space="preserve">Поточний ремонт приміщень за адресою бул.Цвіточний,9 ( будівля  Б-2Н) 1-ий поверх, кімната №21,22 - одержувач бюджетних коштів - комунальне підприємство "Житлово-експлуатаційне об"єднання" </t>
  </si>
  <si>
    <t xml:space="preserve">Придбання шин та запчастин для техніки та механізмів КП СКГ - одержувач - комунальне підприємство "Служба комунального господарства"  </t>
  </si>
  <si>
    <t xml:space="preserve">капітальний ремонт 30-ти ліфтів житлових будинків за відповідними адресами (умови співфінансування 95% /  5% ) </t>
  </si>
  <si>
    <t>Капітальний ремонт ТРП-2.Заміна одиниць та вузлів технологічного устаткування та їх інженерних мереж по вулиці Миру,8а м.Южноукраїнська Миколаївської області (кошти міського бюджету на співфінансування з державним бюджетом (субвенція на фінансування заходів соціально-економічної компенсації ризику населення, яке проживає на території зони спостереження)</t>
  </si>
  <si>
    <t>Виконання інвестиційних проектів в рамках фінансування заходів соціально-економічної компенсації ризику населення, яке проживає на території зони спостереження</t>
  </si>
  <si>
    <t xml:space="preserve"> поточний ремонт приміщень (№013, 014, 015, коридор) цокольного поверху  в  гуртожитку №3 на вул.Миру,9  -  одержувач комунальне підприємство "Житлово-експлуатаційне об"єднання" </t>
  </si>
  <si>
    <t xml:space="preserve"> поточний ремонт місць загального користування (кухня №009, санвузол №020, коридори ХХІІ,ХІІІ) в гуртожитку №3 на вул.Миру,9</t>
  </si>
  <si>
    <t>переобладнання існуючого пандусу біля п"ятого під"їзду житлового будинку №6 по проспекту Соборності</t>
  </si>
  <si>
    <t>зарезервовані кошти на цільову фінансову допомогу КП ТВКГ з подолання тарифно фінансових втрат  (КЕКВ 2240)</t>
  </si>
  <si>
    <t>цільова фінансова допомога з  подолання тарифно - фінансових втрат в частині придбання матеріалів  для проведення планово - попереджувальних робіт, забезпечення надійної та безперебійної роботи інженерних мереж з метою підготовки міста до опалювального сезону, держувач бюджетних коштів - комунальне підприємство - "Теплопостачання та водо-каналізаційне господарство"</t>
  </si>
  <si>
    <t xml:space="preserve">цільова фінансова допомога КП ТВКГ з подолання тарифно - фінансових втрат, а саме на погашення кредиторської заборгованості перед ВП "ЮУ АЕС" ДП НАЕК "Енергоатом", держувач бюджетних коштів - комунальне підприємство - "Теплопостачання та водо-каналізаційне господарство" </t>
  </si>
  <si>
    <t>відновлення ігрових майданчиків ДНЗ №3 та ДНЗ№8 (1 та 2 гр.), придбання канцелярських товарів для занять з дітьми та придбання шаф  для ЦРД "Гармонія", встановлення (заміна) освітлення  в молод.гр. ДНЗ№6, придбання  сантехнічних та будівельних матеріалів  для ремонту туалетних кімнат  другої мол.гр. ДНЗ№3</t>
  </si>
  <si>
    <t>придбання системного блоку для компютеру кабінету інформатики та меблів  гімназії №1;  облаштування  класної кімнати(придбання та встановлення жалюзі, придб.килиму) 1 Г кл., придбання ламінатора, документ-камери та вертикальної жалюзі  для  1 Бкл., придбання лінолеуму каб.313 6А кл.- ЗОШ№3; придбання телевізора для проведення корекційно-розвивальних та навчальних занннять -ЗОШ№1</t>
  </si>
  <si>
    <t>придбання контейнерів для твердих побутових відходів - одержувач бюджетних коштів - комунальне підприємство "Служба комунального господарства"</t>
  </si>
  <si>
    <t xml:space="preserve">капітальний ремонт вулиці Дружби Народів, в тому числі проведення експертизи проектно-кошторисної документації (одержувач бюджетних коштів - комунальне підприємство "Служба комунального господарства") </t>
  </si>
  <si>
    <t>1017622</t>
  </si>
  <si>
    <t>7622</t>
  </si>
  <si>
    <t>транспортні послуги  ГО Бугогардова Січ на фестиваль "Полонинське літо - 2019"</t>
  </si>
  <si>
    <t>ГО "Асоціація велосипедистів" на організацію велокросу кантрі "Бузькі скелі"</t>
  </si>
  <si>
    <t>капітальний ремонт покрівель  житлових будинків за відповідними адресами в м.Южноукраїнську Миколаївської області, в тому числі по одержувачу бюджетних коштів - комунальному  підприємству "Житлово-експлуатаційне об"єднання" - 1000,0 тис.грн.</t>
  </si>
  <si>
    <t>капітальний ремонт електричних мереж в житловому будинку за адресою вул.Дружби Народів,4  (п.1,2) в м.Южноукраїнську Миколаївської області</t>
  </si>
  <si>
    <t xml:space="preserve">Капітальний ремонт ДНЗ №8 (5344,0тис.грн.); розробка ПКД на капітальний ремонт басейну ЦРД "Гармонія" (60,0 тис.грн.); капітальний ремонт  дошкільного навчального закладу  №2 "Ромашка" (заміна вікон) по бульвару Курчатова,5 м.Южноукраїнська (1448,460тис.грн.);  капітальний ремонт  дошкільного навчального закладу  №3 "Веселка" (заміна вікон) по бульвару Шкільний,4 м.Южноукраїнська (1444,47тис.грн.)Розробка проектно-кошторисної документації  та експертиза на об"екти: "Капітальний ремонт. Відновлення функціонування блоку Б  (групові приміщення 17,18,19,20) після ліквідації аварійної ситуації ДНЗ№8 "Казка"(140,0тис.грн.), "Капітальний ремонт в  харчоблоках блоків А,Б ДНЗ№8 "Казка" (кошти співфінансування (10%) з обласним бюджетом (90,0тис.грн.) </t>
  </si>
  <si>
    <t>Капітальний ремонт.Улаштування пожежної сигналізації і системи голосового оповіщення  у ЗОШ  І-ІІІ ступенів №1 (2-ой єтап робіт) -(168,9 тис.грн.); капітальний ремонт  ЗОШ І-ІІІ ступенів №2 м.Южноукраїнська (заміна вікон та встановлення перегородок в санвузлах) по бульвару Шкільному,3 у м.Южноукраїнськ Миколаївської області (в частині заміни вікон) (3807,07 тис.грн.); Розробка ПКД по об"екту"Капітальний ремонт.Влаштування шатрової покрівлі Гімназії №1 по бульвару Курчатова,6 м.Южноукраїнськ Миколаївської області", в тому числі проведення технічного обстеження-(100,0тис.грн.), Капітальний ремонт  загальноосвітньої школи І-ІІІ ступенів №2 по бульвару Шкільний,3 м.Южноукраїнська  в частині заміни теплообмінників в басейні  -(2210,0тис.грн.)</t>
  </si>
  <si>
    <t>0444</t>
  </si>
  <si>
    <t>Реконструкція  спортивного майданчика під міні-футбольне поле зі штучним покриттям Южноукраїнської  загальноосвітньої школи І-ІІІ ступенів №2 по бульвару Шкільний,3  в м.Южноукраїнськ Миколаївської області, в тому числі розробка проектно-кошторисної документації з проведенням експертизи</t>
  </si>
  <si>
    <t>капітальний  ремонт об"ектів благоустрою міста, в т.ч.:  верхнього шару  покриття  бульвару Цвіточний  у м.Южноукраїнську Миколаївської області (300,0тис.грн.),міського парку по вулиці Миру міста Южноукраїнська Миколаївської області (сходів) (1496,0тис.грн.- КП СКГ); улаштування тренажерних майданчиків (кросфіт) на території міста 300,0 тис.грн - КП СКГ)</t>
  </si>
  <si>
    <t>Придбання нових газонокосарок (6 од.)</t>
  </si>
  <si>
    <t xml:space="preserve">придбання пресу гідравлічного та подрібнювача одержувач бюджетних коштів - комунальне підприємство "Житлово-експлуатаційне об"єднання" </t>
  </si>
  <si>
    <t>Программа енергозбереження в сфері житлово-комунального господарства м.Южноукраїнська на 2016-2020 роки</t>
  </si>
  <si>
    <t xml:space="preserve">Придбання та заміна світильників на світлодіодні з лампами енергозберігаючими - 26 шт одержувач - КП СКГ  </t>
  </si>
  <si>
    <t>0812010</t>
  </si>
  <si>
    <t>2010</t>
  </si>
  <si>
    <t>Придбання ендокліперу поворотнього під кліпси 8мм стандарт</t>
  </si>
  <si>
    <t>виготовлення проектно-кошторисної документації і співфінансування капітального ремонту харчоблоку та заміна віконних блоків в будівлі КЗ"ЦСПРД"</t>
  </si>
  <si>
    <t>Улаштування модуля сортування твердих побутових відходів на території міського пляжу</t>
  </si>
  <si>
    <t>поточний ремонт козирьків будівлі КЗ"ЦСПРД"</t>
  </si>
  <si>
    <t>виготовлення буклетів, висвітлення інформації в ЗМІ,  розміщення повідомлень про дітей - сиріт з метою усиновлення,подарунки до дня захисту дітей, до дня батька</t>
  </si>
  <si>
    <t>0910000</t>
  </si>
  <si>
    <t>0913112</t>
  </si>
  <si>
    <t>3112</t>
  </si>
  <si>
    <t xml:space="preserve">Заходи державної політики з питань дітей та їх соціального захисту </t>
  </si>
  <si>
    <t>Начальник фінансового управління Южноукраїнської міської ради                                                                                                                                                      Т.О.Гончарова</t>
  </si>
  <si>
    <t xml:space="preserve">до рішення Южноукраїнської міської ради      </t>
  </si>
  <si>
    <t>Додаток №3</t>
  </si>
  <si>
    <t>Виконання бюджету міста Южноукраїнськ за коштами, направленими на виконання заходів міських програм, за І півріччя 2019 рік</t>
  </si>
  <si>
    <t xml:space="preserve">Поточне утримання (обслуговування)об"ектів благоустрою міста, в т.ч.: вулично-дорожньої мережі, скверів, меморіального комплексу,бульварів,кладовища,пляжу (8672,589тис.грн.), очищення вулиць та доріг від снігу та обробка протиожеледними матеріалами ( 260,0 тис.грн.),ел.енергія вул.освітлення міста, зовнішне освітлення міського цвинтаря та технічне обслуговування мереж вул.освітлення, ліквідація пошкоджень освітлювальної апаратури (1313,583тис.грн.), догляд за зеленими насадженнями, газонами, квітниками, садіння рослин (1901,388 тис.грн.), косіння трав (650,0 тис.грн.),вивіз сміття із складуванням (343,0 тис.грн.), охорона міського цвинтаря  (136,177 тис.грн.), утримання біотуалетів(7,963 тис.грн.); обстеження дна річка в районі міського пляжу (30,0тис.грн.),  полів доріг (50,0тис.грн.), придбання та рекультивація піску на міському пляжі (124,0тис.грн.)  - одержувач бюджетних коштів - КП СКГ  </t>
  </si>
  <si>
    <t xml:space="preserve">поточний  ремонт об"ектів благоустрою міста: (малих архітектурних форм (44,7тис.грн.), кабельних мереж вул.освітлення (30,0тис.грн.), гральних споруд на дитячих та спортивних майданчиках (20,8 тис.грн.),  спуску на пляж(365,5тис.грн.),пішохідної доріжки в районі магазину "Крок"(102,5тис.грн.), улаштування пішохідних доріжок на міському цвинтарі(174,229тис.грн.),відновлення купальної зони на міському пляжі(77,0тис.грн.),  поточний ремонт сходів в парковій зоні ККСС "Олімп" в районі МАФ "Лава для закоханих" ( 29,771 тис.грн)) - одержувач - КП СКГ  </t>
  </si>
  <si>
    <t xml:space="preserve">в частині забезпечення продуктами дитячого харчування дітей перших двох років життя з малозабезпечених сімей- (одержувач коштів - некомерційне комунальне підприємство "Южноукраїнський центр надання первинної медико - санітарної допомоги) та забезпечення контрацептивами жінок із малозабезпечених сімей, ВІЛ-позитивних жінок та інші категорії населення, які потребують розв'язання проблем, що є наслідками статевих відносин </t>
  </si>
  <si>
    <r>
      <rPr>
        <b/>
        <sz val="16"/>
        <color indexed="8"/>
        <rFont val="Times New Roman"/>
        <family val="1"/>
        <charset val="204"/>
      </rPr>
      <t>Міська комплексна програма "Молоде покоління м. Южноукраїнська на 2016-2020рр</t>
    </r>
    <r>
      <rPr>
        <sz val="16"/>
        <color indexed="8"/>
        <rFont val="Times New Roman"/>
        <family val="1"/>
        <charset val="204"/>
      </rPr>
      <t>."</t>
    </r>
  </si>
  <si>
    <r>
      <t xml:space="preserve">Міська програма захисту прав дітей "Дитинство" на 2018-2020 роки, </t>
    </r>
    <r>
      <rPr>
        <sz val="16"/>
        <color indexed="8"/>
        <rFont val="Times New Roman"/>
        <family val="1"/>
        <charset val="204"/>
      </rPr>
      <t>всього, в т.ч.:</t>
    </r>
  </si>
  <si>
    <r>
      <t xml:space="preserve">Програма реформування і розвитку житлово-комунального господарства міста Южноукраїнська на 2016-2020 роки, </t>
    </r>
    <r>
      <rPr>
        <sz val="16"/>
        <color indexed="8"/>
        <rFont val="Times New Roman"/>
        <family val="1"/>
        <charset val="204"/>
      </rPr>
      <t>всього в тому числі в розрізі напрямів:</t>
    </r>
  </si>
  <si>
    <r>
      <t xml:space="preserve">Програма приватизації майна комунальної власності територіальної громади міста Южноукраїнська на 2018-2020 роки </t>
    </r>
    <r>
      <rPr>
        <sz val="14"/>
        <color indexed="8"/>
        <rFont val="Times New Roman"/>
        <family val="1"/>
        <charset val="204"/>
      </rPr>
      <t xml:space="preserve">в частині видатків, пов"язаних з підготовкою об"ектів до приватизації, опублікування оголошень в засобах масової інформації, тощо) </t>
    </r>
  </si>
  <si>
    <r>
      <t xml:space="preserve">Програма Капітального будівництва об'єктів житлово-комунального господарства  і соціальної інфраструктури м.Южноукраїнську на 2016-2020 роки, </t>
    </r>
    <r>
      <rPr>
        <sz val="14"/>
        <color indexed="8"/>
        <rFont val="Times New Roman"/>
        <family val="1"/>
        <charset val="204"/>
      </rPr>
      <t>всього в тому числі:</t>
    </r>
  </si>
  <si>
    <r>
      <t xml:space="preserve">Міська програма Питна вода  міста  Южноукраїнська на 2007-2020 роки </t>
    </r>
    <r>
      <rPr>
        <sz val="14"/>
        <color indexed="8"/>
        <rFont val="Times New Roman"/>
        <family val="1"/>
        <charset val="204"/>
      </rPr>
      <t>в частині проведення санітарно-хімічних та бактеріологічних досліджень питної води -- одержувач бюджетних коштів - комунальне підприємство - "Теплопостачання та водо-каналізаційне господарство"</t>
    </r>
  </si>
  <si>
    <r>
      <t xml:space="preserve">Програма приватизації майна комунальної власності територіальної громади міста Южноукраїнська на 2019-2021 роки </t>
    </r>
    <r>
      <rPr>
        <sz val="16"/>
        <color indexed="8"/>
        <rFont val="Times New Roman"/>
        <family val="1"/>
        <charset val="204"/>
      </rPr>
      <t xml:space="preserve">в частині видатків, пов"язаних з підготовкою об"ектів до приватизації, опублікування оголошень в засобах масової інформації, тощо) </t>
    </r>
  </si>
  <si>
    <r>
      <t>Міська програма Питна вода  міста  Южноукраїнська на 2007-2020 роки</t>
    </r>
    <r>
      <rPr>
        <sz val="16"/>
        <color indexed="8"/>
        <rFont val="Times New Roman"/>
        <family val="1"/>
        <charset val="204"/>
      </rPr>
      <t xml:space="preserve"> в частині проведення санітарно-хімічних та бактеріологічних досліджень питної води -- одержувач бюджетних коштів - комунальне підприємство - "Теплопостачання та водо-каналізаційне господарство"</t>
    </r>
  </si>
  <si>
    <r>
      <t xml:space="preserve">Програма  охорони тваринного світу та регулювання чисельності бродячих тварин в місті  Южноукраїнську на 2017-2021 роки, </t>
    </r>
    <r>
      <rPr>
        <sz val="16"/>
        <color indexed="8"/>
        <rFont val="Times New Roman"/>
        <family val="1"/>
        <charset val="204"/>
      </rPr>
      <t>всього в тому числі за напрямами:</t>
    </r>
  </si>
  <si>
    <r>
      <rPr>
        <b/>
        <sz val="16"/>
        <color indexed="8"/>
        <rFont val="Times New Roman"/>
        <family val="1"/>
        <charset val="204"/>
      </rPr>
      <t>Програма підтримки об'єднань співвласників багатоповерхових будинків на 2019-2023 роки ,</t>
    </r>
    <r>
      <rPr>
        <sz val="16"/>
        <color indexed="8"/>
        <rFont val="Times New Roman"/>
        <family val="1"/>
        <charset val="204"/>
      </rPr>
      <t xml:space="preserve"> в тому числі в розрізі напрямів:</t>
    </r>
  </si>
  <si>
    <r>
      <rPr>
        <b/>
        <sz val="16"/>
        <color indexed="8"/>
        <rFont val="Times New Roman"/>
        <family val="1"/>
        <charset val="204"/>
      </rPr>
      <t xml:space="preserve">Програма поводження з твердими побутовими  відходами   на території міста Южноукраїнська на 2013 - 2020 роки , </t>
    </r>
    <r>
      <rPr>
        <sz val="16"/>
        <color indexed="8"/>
        <rFont val="Times New Roman"/>
        <family val="1"/>
        <charset val="204"/>
      </rPr>
      <t>в тому числі за напрямами:</t>
    </r>
  </si>
  <si>
    <r>
      <rPr>
        <b/>
        <sz val="16"/>
        <color indexed="8"/>
        <rFont val="Times New Roman"/>
        <family val="1"/>
        <charset val="204"/>
      </rPr>
      <t xml:space="preserve">Міська програма розвитку  дорожнього руху та його безпеки в місті Южноукраїнську  на 2018-2022 роки , </t>
    </r>
    <r>
      <rPr>
        <sz val="16"/>
        <color indexed="8"/>
        <rFont val="Times New Roman"/>
        <family val="1"/>
        <charset val="204"/>
      </rPr>
      <t>в тому числі за напрямами:</t>
    </r>
  </si>
  <si>
    <r>
      <rPr>
        <b/>
        <sz val="16"/>
        <color indexed="8"/>
        <rFont val="Times New Roman"/>
        <family val="1"/>
        <charset val="204"/>
      </rPr>
      <t xml:space="preserve">Програма підтримки об'єднань співвласників багатоквартирних будинків на 2019-2023 роки, </t>
    </r>
    <r>
      <rPr>
        <sz val="16"/>
        <color indexed="8"/>
        <rFont val="Times New Roman"/>
        <family val="1"/>
        <charset val="204"/>
      </rPr>
      <t>в тому числі в розрізі напрямів:</t>
    </r>
  </si>
  <si>
    <r>
      <t xml:space="preserve">Програма розвитку земельних відносин на  2017 - 2021  роки , </t>
    </r>
    <r>
      <rPr>
        <sz val="16"/>
        <color indexed="8"/>
        <rFont val="Times New Roman"/>
        <family val="1"/>
        <charset val="204"/>
      </rPr>
      <t>всього, в тому числі за напрямами:</t>
    </r>
  </si>
  <si>
    <r>
      <t>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 ,</t>
    </r>
    <r>
      <rPr>
        <sz val="16"/>
        <color indexed="8"/>
        <rFont val="Times New Roman"/>
        <family val="1"/>
        <charset val="204"/>
      </rPr>
      <t xml:space="preserve"> в тому числі:</t>
    </r>
  </si>
  <si>
    <r>
      <rPr>
        <b/>
        <sz val="16"/>
        <color indexed="8"/>
        <rFont val="Times New Roman"/>
        <family val="1"/>
        <charset val="204"/>
      </rPr>
      <t>Міська програма  "Фонд міської ради на виконання депутатських повноважень" на 2018-2020 роки</t>
    </r>
    <r>
      <rPr>
        <sz val="16"/>
        <color indexed="8"/>
        <rFont val="Times New Roman"/>
        <family val="1"/>
        <charset val="204"/>
      </rPr>
      <t xml:space="preserve"> в частині напрвлення депутатами міської ради коштів на виконання доручень виборців</t>
    </r>
  </si>
  <si>
    <r>
      <t>від__03.10</t>
    </r>
    <r>
      <rPr>
        <u/>
        <sz val="20"/>
        <color indexed="8"/>
        <rFont val="Times New Roman"/>
        <family val="1"/>
        <charset val="204"/>
      </rPr>
      <t>______</t>
    </r>
    <r>
      <rPr>
        <sz val="20"/>
        <color indexed="8"/>
        <rFont val="Times New Roman"/>
        <family val="1"/>
        <charset val="204"/>
      </rPr>
      <t>_2019 №__1697_____</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</si>
</sst>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97" formatCode="* #,##0.00;* \-#,##0.00;* &quot;-&quot;??;@"/>
    <numFmt numFmtId="200" formatCode="#,##0.0"/>
  </numFmts>
  <fonts count="37" x14ac:knownFonts="1">
    <font>
      <sz val="10"/>
      <name val="Times New Roman"/>
      <charset val="204"/>
    </font>
    <font>
      <b/>
      <sz val="10"/>
      <name val="Arial"/>
      <charset val="204"/>
    </font>
    <font>
      <sz val="11"/>
      <color indexed="20"/>
      <name val="Calibri"/>
      <family val="2"/>
      <charset val="204"/>
    </font>
    <font>
      <b/>
      <sz val="11"/>
      <color indexed="63"/>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sz val="11"/>
      <color indexed="8"/>
      <name val="Calibri"/>
      <family val="2"/>
      <charset val="204"/>
    </font>
    <font>
      <b/>
      <sz val="11"/>
      <color indexed="52"/>
      <name val="Calibri"/>
      <family val="2"/>
      <charset val="204"/>
    </font>
    <font>
      <sz val="11"/>
      <color indexed="60"/>
      <name val="Calibri"/>
      <family val="2"/>
      <charset val="204"/>
    </font>
    <font>
      <sz val="10"/>
      <name val="Helv"/>
      <charset val="204"/>
    </font>
    <font>
      <sz val="10"/>
      <name val="Arial Cyr"/>
      <charset val="204"/>
    </font>
    <font>
      <u/>
      <sz val="10"/>
      <color indexed="12"/>
      <name val="Arial"/>
      <family val="2"/>
      <charset val="204"/>
    </font>
    <font>
      <sz val="10"/>
      <name val="Courier New"/>
      <family val="3"/>
      <charset val="204"/>
    </font>
    <font>
      <sz val="14"/>
      <name val="Times New Roman"/>
      <family val="1"/>
      <charset val="204"/>
    </font>
    <font>
      <sz val="10"/>
      <color indexed="8"/>
      <name val="Arial"/>
      <family val="2"/>
      <charset val="204"/>
    </font>
    <font>
      <sz val="14"/>
      <color indexed="8"/>
      <name val="Times New Roman"/>
      <family val="1"/>
      <charset val="204"/>
    </font>
    <font>
      <sz val="16"/>
      <color indexed="8"/>
      <name val="Times New Roman"/>
      <family val="1"/>
      <charset val="204"/>
    </font>
    <font>
      <b/>
      <sz val="16"/>
      <color indexed="8"/>
      <name val="Times New Roman"/>
      <family val="1"/>
      <charset val="204"/>
    </font>
    <font>
      <sz val="20"/>
      <color indexed="8"/>
      <name val="Times New Roman"/>
      <family val="1"/>
      <charset val="204"/>
    </font>
    <font>
      <u/>
      <sz val="20"/>
      <color indexed="8"/>
      <name val="Times New Roman"/>
      <family val="1"/>
      <charset val="204"/>
    </font>
    <font>
      <sz val="14"/>
      <color theme="1"/>
      <name val="Times New Roman"/>
      <family val="1"/>
      <charset val="204"/>
    </font>
    <font>
      <sz val="10"/>
      <color theme="1"/>
      <name val="Times New Roman"/>
      <family val="1"/>
      <charset val="204"/>
    </font>
    <font>
      <sz val="16"/>
      <color theme="1"/>
      <name val="Times New Roman"/>
      <family val="1"/>
      <charset val="204"/>
    </font>
    <font>
      <sz val="12"/>
      <color theme="1"/>
      <name val="Times New Roman"/>
      <family val="1"/>
      <charset val="204"/>
    </font>
    <font>
      <b/>
      <sz val="10"/>
      <color theme="1"/>
      <name val="Times New Roman"/>
      <family val="1"/>
      <charset val="204"/>
    </font>
    <font>
      <b/>
      <sz val="14"/>
      <color theme="1"/>
      <name val="Times New Roman"/>
      <family val="1"/>
      <charset val="204"/>
    </font>
    <font>
      <b/>
      <sz val="16"/>
      <color theme="1"/>
      <name val="Times New Roman"/>
      <family val="1"/>
      <charset val="204"/>
    </font>
    <font>
      <b/>
      <sz val="12"/>
      <color theme="1"/>
      <name val="Times New Roman"/>
      <family val="1"/>
      <charset val="204"/>
    </font>
    <font>
      <b/>
      <i/>
      <sz val="14"/>
      <color theme="1"/>
      <name val="Times New Roman"/>
      <family val="1"/>
      <charset val="204"/>
    </font>
    <font>
      <i/>
      <sz val="14"/>
      <color theme="1"/>
      <name val="Times New Roman"/>
      <family val="1"/>
      <charset val="204"/>
    </font>
    <font>
      <i/>
      <sz val="12"/>
      <color theme="1"/>
      <name val="Times New Roman"/>
      <family val="1"/>
      <charset val="204"/>
    </font>
    <font>
      <sz val="11"/>
      <color theme="1"/>
      <name val="Times New Roman"/>
      <family val="1"/>
      <charset val="204"/>
    </font>
    <font>
      <b/>
      <sz val="11"/>
      <color theme="1"/>
      <name val="Times New Roman"/>
      <family val="1"/>
      <charset val="204"/>
    </font>
    <font>
      <sz val="20"/>
      <color theme="1"/>
      <name val="Times New Roman"/>
      <family val="1"/>
      <charset val="204"/>
    </font>
    <font>
      <b/>
      <sz val="20"/>
      <color theme="1"/>
      <name val="Times New Roman"/>
      <family val="1"/>
      <charset val="204"/>
    </font>
    <font>
      <vertAlign val="superscript"/>
      <sz val="12"/>
      <color theme="1"/>
      <name val="Times New Roman"/>
      <family val="1"/>
      <charset val="204"/>
    </font>
  </fonts>
  <fills count="23">
    <fill>
      <patternFill patternType="none"/>
    </fill>
    <fill>
      <patternFill patternType="gray125"/>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s>
  <borders count="1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7">
    <xf numFmtId="0" fontId="0" fillId="0" borderId="0"/>
    <xf numFmtId="0" fontId="7" fillId="2"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13" borderId="0" applyNumberFormat="0" applyBorder="0" applyAlignment="0" applyProtection="0"/>
    <xf numFmtId="0" fontId="6" fillId="14"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11" fillId="0" borderId="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5" borderId="0" applyNumberFormat="0" applyBorder="0" applyAlignment="0" applyProtection="0"/>
    <xf numFmtId="0" fontId="3" fillId="22" borderId="2" applyNumberFormat="0" applyAlignment="0" applyProtection="0"/>
    <xf numFmtId="0" fontId="8" fillId="22" borderId="1" applyNumberFormat="0" applyAlignment="0" applyProtection="0"/>
    <xf numFmtId="0" fontId="12" fillId="0" borderId="0" applyNumberFormat="0" applyFill="0" applyBorder="0" applyAlignment="0" applyProtection="0">
      <alignment vertical="top"/>
      <protection locked="0"/>
    </xf>
    <xf numFmtId="197" fontId="1"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3" fillId="0" borderId="0"/>
    <xf numFmtId="0" fontId="11" fillId="0" borderId="0"/>
    <xf numFmtId="0" fontId="11" fillId="0" borderId="0"/>
    <xf numFmtId="0" fontId="13" fillId="0" borderId="0"/>
    <xf numFmtId="0" fontId="13" fillId="0" borderId="0"/>
    <xf numFmtId="0" fontId="13" fillId="0" borderId="0"/>
    <xf numFmtId="0" fontId="13" fillId="0" borderId="0"/>
    <xf numFmtId="0" fontId="13" fillId="0" borderId="0"/>
    <xf numFmtId="0" fontId="15" fillId="0" borderId="0">
      <alignment vertical="top"/>
    </xf>
    <xf numFmtId="0" fontId="5" fillId="0" borderId="3" applyNumberFormat="0" applyFill="0" applyAlignment="0" applyProtection="0"/>
    <xf numFmtId="0" fontId="9" fillId="12" borderId="0" applyNumberFormat="0" applyBorder="0" applyAlignment="0" applyProtection="0"/>
    <xf numFmtId="0" fontId="11" fillId="0" borderId="0"/>
    <xf numFmtId="0" fontId="2" fillId="4" borderId="0" applyNumberFormat="0" applyBorder="0" applyAlignment="0" applyProtection="0"/>
    <xf numFmtId="0" fontId="4" fillId="0" borderId="0" applyNumberFormat="0" applyFill="0" applyBorder="0" applyAlignment="0" applyProtection="0"/>
    <xf numFmtId="0" fontId="7" fillId="7" borderId="4" applyNumberFormat="0" applyFont="0" applyAlignment="0" applyProtection="0"/>
    <xf numFmtId="0" fontId="10" fillId="0" borderId="0"/>
  </cellStyleXfs>
  <cellXfs count="129">
    <xf numFmtId="0" fontId="0" fillId="0" borderId="0" xfId="0"/>
    <xf numFmtId="0" fontId="21" fillId="0" borderId="5" xfId="0" applyNumberFormat="1" applyFont="1" applyFill="1" applyBorder="1" applyAlignment="1" applyProtection="1">
      <alignment horizontal="left" vertical="center" wrapText="1"/>
    </xf>
    <xf numFmtId="0" fontId="22" fillId="0" borderId="0" xfId="0" applyNumberFormat="1" applyFont="1" applyFill="1" applyAlignment="1" applyProtection="1"/>
    <xf numFmtId="0" fontId="21" fillId="0" borderId="0" xfId="0" applyNumberFormat="1" applyFont="1" applyFill="1" applyAlignment="1" applyProtection="1"/>
    <xf numFmtId="0" fontId="23" fillId="0" borderId="0" xfId="0" applyNumberFormat="1" applyFont="1" applyFill="1" applyAlignment="1" applyProtection="1"/>
    <xf numFmtId="200" fontId="21" fillId="0" borderId="0" xfId="0" applyNumberFormat="1" applyFont="1" applyFill="1" applyAlignment="1" applyProtection="1"/>
    <xf numFmtId="0" fontId="22" fillId="0" borderId="0" xfId="0" applyFont="1" applyFill="1"/>
    <xf numFmtId="0" fontId="22" fillId="0" borderId="0" xfId="0" applyNumberFormat="1" applyFont="1" applyFill="1" applyAlignment="1" applyProtection="1">
      <alignment vertical="center"/>
    </xf>
    <xf numFmtId="0" fontId="22" fillId="0" borderId="0" xfId="0" applyFont="1" applyFill="1" applyAlignment="1">
      <alignment vertical="center"/>
    </xf>
    <xf numFmtId="0" fontId="21" fillId="0" borderId="6" xfId="0" applyNumberFormat="1" applyFont="1" applyFill="1" applyBorder="1" applyAlignment="1" applyProtection="1">
      <alignment horizontal="center"/>
    </xf>
    <xf numFmtId="0" fontId="22" fillId="0" borderId="6" xfId="0" applyFont="1" applyFill="1" applyBorder="1" applyAlignment="1">
      <alignment horizontal="center"/>
    </xf>
    <xf numFmtId="0" fontId="21" fillId="0" borderId="6" xfId="0" applyFont="1" applyFill="1" applyBorder="1" applyAlignment="1">
      <alignment horizontal="center"/>
    </xf>
    <xf numFmtId="0" fontId="23" fillId="0" borderId="0" xfId="0" applyFont="1" applyFill="1" applyBorder="1" applyAlignment="1">
      <alignment horizontal="center"/>
    </xf>
    <xf numFmtId="0" fontId="21" fillId="0" borderId="0" xfId="0" applyFont="1" applyFill="1" applyBorder="1" applyAlignment="1">
      <alignment horizontal="center"/>
    </xf>
    <xf numFmtId="200" fontId="21" fillId="0" borderId="0" xfId="0" applyNumberFormat="1" applyFont="1" applyFill="1" applyBorder="1" applyAlignment="1">
      <alignment horizontal="center"/>
    </xf>
    <xf numFmtId="0" fontId="21" fillId="0" borderId="0" xfId="0" applyNumberFormat="1" applyFont="1" applyFill="1" applyBorder="1" applyAlignment="1" applyProtection="1">
      <alignment horizontal="center" vertical="top"/>
    </xf>
    <xf numFmtId="0" fontId="21" fillId="0" borderId="6" xfId="0" applyNumberFormat="1" applyFont="1" applyFill="1" applyBorder="1" applyAlignment="1" applyProtection="1">
      <alignment horizontal="left" vertical="center"/>
    </xf>
    <xf numFmtId="0" fontId="22" fillId="0" borderId="0" xfId="0" applyNumberFormat="1" applyFont="1" applyFill="1" applyBorder="1" applyAlignment="1" applyProtection="1"/>
    <xf numFmtId="0" fontId="21" fillId="0" borderId="5" xfId="0" applyNumberFormat="1" applyFont="1" applyFill="1" applyBorder="1" applyAlignment="1" applyProtection="1">
      <alignment horizontal="center" vertical="center" wrapText="1"/>
    </xf>
    <xf numFmtId="200" fontId="21" fillId="0" borderId="5" xfId="0" applyNumberFormat="1" applyFont="1" applyFill="1" applyBorder="1" applyAlignment="1" applyProtection="1">
      <alignment horizontal="center" vertical="center" wrapText="1"/>
    </xf>
    <xf numFmtId="0" fontId="24" fillId="0" borderId="5" xfId="0" applyNumberFormat="1" applyFont="1" applyFill="1" applyBorder="1" applyAlignment="1" applyProtection="1">
      <alignment horizontal="center" vertical="center" wrapText="1"/>
    </xf>
    <xf numFmtId="0" fontId="23" fillId="0" borderId="5" xfId="0" applyNumberFormat="1" applyFont="1" applyFill="1" applyBorder="1" applyAlignment="1" applyProtection="1">
      <alignment horizontal="center" vertical="center" wrapText="1"/>
    </xf>
    <xf numFmtId="49" fontId="21" fillId="0" borderId="5" xfId="0" applyNumberFormat="1" applyFont="1" applyFill="1" applyBorder="1" applyAlignment="1" applyProtection="1">
      <alignment horizontal="center" vertical="center" wrapText="1"/>
    </xf>
    <xf numFmtId="0" fontId="23" fillId="0" borderId="5" xfId="0" applyNumberFormat="1" applyFont="1" applyFill="1" applyBorder="1" applyAlignment="1" applyProtection="1">
      <alignment horizontal="left" vertical="center" wrapText="1"/>
    </xf>
    <xf numFmtId="3" fontId="21" fillId="0" borderId="5" xfId="0" applyNumberFormat="1" applyFont="1" applyFill="1" applyBorder="1" applyAlignment="1" applyProtection="1">
      <alignment horizontal="center" vertical="center" wrapText="1"/>
    </xf>
    <xf numFmtId="49" fontId="23" fillId="0" borderId="5" xfId="0" applyNumberFormat="1" applyFont="1" applyFill="1" applyBorder="1" applyAlignment="1" applyProtection="1">
      <alignment horizontal="left" vertical="center" wrapText="1"/>
    </xf>
    <xf numFmtId="0" fontId="25" fillId="0" borderId="0" xfId="0" applyNumberFormat="1" applyFont="1" applyFill="1" applyAlignment="1" applyProtection="1"/>
    <xf numFmtId="49" fontId="26" fillId="0" borderId="5" xfId="0" applyNumberFormat="1" applyFont="1" applyFill="1" applyBorder="1" applyAlignment="1" applyProtection="1">
      <alignment horizontal="center" vertical="center" wrapText="1"/>
    </xf>
    <xf numFmtId="49" fontId="27" fillId="0" borderId="5" xfId="0" applyNumberFormat="1" applyFont="1" applyFill="1" applyBorder="1" applyAlignment="1" applyProtection="1">
      <alignment horizontal="left" vertical="center" wrapText="1"/>
    </xf>
    <xf numFmtId="3" fontId="26" fillId="0" borderId="5" xfId="0" applyNumberFormat="1" applyFont="1" applyFill="1" applyBorder="1" applyAlignment="1" applyProtection="1">
      <alignment horizontal="center" vertical="center" wrapText="1"/>
    </xf>
    <xf numFmtId="0" fontId="25" fillId="0" borderId="0" xfId="0" applyFont="1" applyFill="1"/>
    <xf numFmtId="49" fontId="21" fillId="0" borderId="5" xfId="0" applyNumberFormat="1" applyFont="1" applyFill="1" applyBorder="1" applyAlignment="1" applyProtection="1">
      <alignment horizontal="left" vertical="center" wrapText="1"/>
    </xf>
    <xf numFmtId="49" fontId="21" fillId="0" borderId="5" xfId="0" applyNumberFormat="1" applyFont="1" applyFill="1" applyBorder="1" applyAlignment="1">
      <alignment horizontal="center"/>
    </xf>
    <xf numFmtId="49" fontId="21" fillId="0" borderId="5" xfId="0" applyNumberFormat="1" applyFont="1" applyFill="1" applyBorder="1" applyAlignment="1">
      <alignment horizontal="center" wrapText="1"/>
    </xf>
    <xf numFmtId="0" fontId="21" fillId="0" borderId="5" xfId="0" applyFont="1" applyFill="1" applyBorder="1" applyAlignment="1">
      <alignment horizontal="left" wrapText="1" shrinkToFit="1"/>
    </xf>
    <xf numFmtId="0" fontId="23" fillId="0" borderId="5" xfId="28" applyFont="1" applyFill="1" applyBorder="1" applyAlignment="1" applyProtection="1">
      <alignment wrapText="1"/>
    </xf>
    <xf numFmtId="49" fontId="26" fillId="0" borderId="5" xfId="0" applyNumberFormat="1" applyFont="1" applyFill="1" applyBorder="1" applyAlignment="1">
      <alignment horizontal="center"/>
    </xf>
    <xf numFmtId="0" fontId="21" fillId="0" borderId="5" xfId="0" applyFont="1" applyFill="1" applyBorder="1" applyAlignment="1">
      <alignment wrapText="1"/>
    </xf>
    <xf numFmtId="49" fontId="24" fillId="0" borderId="5" xfId="0" applyNumberFormat="1" applyFont="1" applyFill="1" applyBorder="1" applyAlignment="1" applyProtection="1">
      <alignment horizontal="center" vertical="center" wrapText="1"/>
    </xf>
    <xf numFmtId="49" fontId="21" fillId="0" borderId="5" xfId="0" applyNumberFormat="1" applyFont="1" applyFill="1" applyBorder="1" applyAlignment="1" applyProtection="1">
      <alignment horizontal="center" wrapText="1"/>
    </xf>
    <xf numFmtId="49" fontId="21" fillId="0" borderId="5" xfId="0" applyNumberFormat="1" applyFont="1" applyFill="1" applyBorder="1" applyAlignment="1" applyProtection="1">
      <alignment horizontal="left" wrapText="1"/>
    </xf>
    <xf numFmtId="49" fontId="28" fillId="0" borderId="5" xfId="0" applyNumberFormat="1" applyFont="1" applyFill="1" applyBorder="1" applyAlignment="1" applyProtection="1">
      <alignment horizontal="center" vertical="center" wrapText="1"/>
    </xf>
    <xf numFmtId="49" fontId="26" fillId="0" borderId="5" xfId="0" applyNumberFormat="1" applyFont="1" applyFill="1" applyBorder="1" applyAlignment="1">
      <alignment horizontal="center" wrapText="1"/>
    </xf>
    <xf numFmtId="0" fontId="21" fillId="0" borderId="5" xfId="0" applyFont="1" applyFill="1" applyBorder="1" applyAlignment="1">
      <alignment horizontal="left" wrapText="1"/>
    </xf>
    <xf numFmtId="49" fontId="23" fillId="0" borderId="5" xfId="0" applyNumberFormat="1" applyFont="1" applyFill="1" applyBorder="1" applyAlignment="1">
      <alignment horizontal="justify" wrapText="1"/>
    </xf>
    <xf numFmtId="0" fontId="27" fillId="0" borderId="5" xfId="0" applyFont="1" applyFill="1" applyBorder="1" applyAlignment="1">
      <alignment horizontal="justify" wrapText="1"/>
    </xf>
    <xf numFmtId="0" fontId="21" fillId="0" borderId="5" xfId="0" applyNumberFormat="1" applyFont="1" applyFill="1" applyBorder="1" applyAlignment="1" applyProtection="1">
      <alignment horizontal="left" wrapText="1"/>
    </xf>
    <xf numFmtId="0" fontId="28" fillId="0" borderId="5" xfId="0" applyNumberFormat="1" applyFont="1" applyFill="1" applyBorder="1" applyAlignment="1" applyProtection="1">
      <alignment horizontal="center" vertical="center" wrapText="1"/>
    </xf>
    <xf numFmtId="0" fontId="26" fillId="0" borderId="5" xfId="0" applyNumberFormat="1" applyFont="1" applyFill="1" applyBorder="1" applyAlignment="1" applyProtection="1">
      <alignment horizontal="center" vertical="center" wrapText="1"/>
    </xf>
    <xf numFmtId="0" fontId="27" fillId="0" borderId="5" xfId="0" applyNumberFormat="1" applyFont="1" applyFill="1" applyBorder="1" applyAlignment="1" applyProtection="1">
      <alignment horizontal="left" vertical="center" wrapText="1"/>
    </xf>
    <xf numFmtId="0" fontId="23" fillId="0" borderId="5" xfId="0" applyFont="1" applyFill="1" applyBorder="1" applyAlignment="1">
      <alignment horizontal="justify" wrapText="1"/>
    </xf>
    <xf numFmtId="49" fontId="24" fillId="0" borderId="5" xfId="0" applyNumberFormat="1" applyFont="1" applyFill="1" applyBorder="1" applyAlignment="1">
      <alignment horizontal="center"/>
    </xf>
    <xf numFmtId="49" fontId="23" fillId="0" borderId="5" xfId="0" applyNumberFormat="1" applyFont="1" applyFill="1" applyBorder="1" applyAlignment="1" applyProtection="1">
      <alignment horizontal="left" wrapText="1"/>
    </xf>
    <xf numFmtId="197" fontId="26" fillId="0" borderId="5" xfId="29" applyFont="1" applyFill="1" applyBorder="1" applyAlignment="1" applyProtection="1">
      <alignment horizontal="center" vertical="center" wrapText="1"/>
    </xf>
    <xf numFmtId="0" fontId="26" fillId="0" borderId="5" xfId="0" applyFont="1" applyFill="1" applyBorder="1" applyAlignment="1">
      <alignment horizontal="center" wrapText="1"/>
    </xf>
    <xf numFmtId="0" fontId="23" fillId="0" borderId="5" xfId="0" applyNumberFormat="1" applyFont="1" applyFill="1" applyBorder="1" applyAlignment="1" applyProtection="1"/>
    <xf numFmtId="3" fontId="21" fillId="0" borderId="5" xfId="0" applyNumberFormat="1" applyFont="1" applyFill="1" applyBorder="1" applyAlignment="1" applyProtection="1">
      <alignment horizontal="center" vertical="center"/>
    </xf>
    <xf numFmtId="200" fontId="26" fillId="0" borderId="5" xfId="0" applyNumberFormat="1" applyFont="1" applyFill="1" applyBorder="1" applyAlignment="1" applyProtection="1">
      <alignment horizontal="center" vertical="center" wrapText="1"/>
    </xf>
    <xf numFmtId="49" fontId="21" fillId="0" borderId="5" xfId="0" applyNumberFormat="1" applyFont="1" applyFill="1" applyBorder="1" applyAlignment="1">
      <alignment horizontal="center" vertical="center"/>
    </xf>
    <xf numFmtId="0" fontId="21" fillId="0" borderId="5" xfId="0" applyFont="1" applyFill="1" applyBorder="1" applyAlignment="1">
      <alignment horizontal="center" wrapText="1"/>
    </xf>
    <xf numFmtId="4" fontId="28" fillId="0" borderId="5" xfId="0" applyNumberFormat="1" applyFont="1" applyFill="1" applyBorder="1" applyAlignment="1" applyProtection="1">
      <alignment horizontal="center" vertical="center" wrapText="1"/>
    </xf>
    <xf numFmtId="0" fontId="24" fillId="0" borderId="5" xfId="0" applyFont="1" applyFill="1" applyBorder="1" applyAlignment="1">
      <alignment horizontal="left" wrapText="1"/>
    </xf>
    <xf numFmtId="3" fontId="29" fillId="0" borderId="5" xfId="0" applyNumberFormat="1" applyFont="1" applyFill="1" applyBorder="1" applyAlignment="1" applyProtection="1">
      <alignment horizontal="center" vertical="center" wrapText="1"/>
    </xf>
    <xf numFmtId="0" fontId="24" fillId="0" borderId="5" xfId="0" applyFont="1" applyFill="1" applyBorder="1" applyAlignment="1">
      <alignment horizontal="center" wrapText="1"/>
    </xf>
    <xf numFmtId="49" fontId="24" fillId="0" borderId="5" xfId="0" applyNumberFormat="1" applyFont="1" applyFill="1" applyBorder="1" applyAlignment="1">
      <alignment horizontal="center" wrapText="1"/>
    </xf>
    <xf numFmtId="0" fontId="27" fillId="0" borderId="5" xfId="0" quotePrefix="1" applyNumberFormat="1" applyFont="1" applyFill="1" applyBorder="1" applyAlignment="1" applyProtection="1">
      <alignment horizontal="left" vertical="center" wrapText="1"/>
    </xf>
    <xf numFmtId="49" fontId="30" fillId="0" borderId="5" xfId="0" applyNumberFormat="1" applyFont="1" applyFill="1" applyBorder="1" applyAlignment="1">
      <alignment horizontal="center"/>
    </xf>
    <xf numFmtId="0" fontId="23" fillId="0" borderId="5" xfId="0" quotePrefix="1" applyNumberFormat="1" applyFont="1" applyFill="1" applyBorder="1" applyAlignment="1" applyProtection="1">
      <alignment horizontal="left" vertical="center" wrapText="1"/>
    </xf>
    <xf numFmtId="49" fontId="31" fillId="0" borderId="5" xfId="0" applyNumberFormat="1" applyFont="1" applyFill="1" applyBorder="1" applyAlignment="1">
      <alignment horizontal="center"/>
    </xf>
    <xf numFmtId="0" fontId="26" fillId="0" borderId="5" xfId="0" quotePrefix="1" applyNumberFormat="1" applyFont="1" applyFill="1" applyBorder="1" applyAlignment="1" applyProtection="1">
      <alignment horizontal="left" vertical="center" wrapText="1"/>
    </xf>
    <xf numFmtId="0" fontId="26" fillId="0" borderId="5" xfId="0" applyNumberFormat="1" applyFont="1" applyFill="1" applyBorder="1" applyAlignment="1" applyProtection="1">
      <alignment horizontal="left" vertical="center" wrapText="1"/>
    </xf>
    <xf numFmtId="0" fontId="21" fillId="0" borderId="5" xfId="0" quotePrefix="1" applyNumberFormat="1" applyFont="1" applyFill="1" applyBorder="1" applyAlignment="1" applyProtection="1">
      <alignment horizontal="left" vertical="center" wrapText="1"/>
    </xf>
    <xf numFmtId="0" fontId="21" fillId="0" borderId="5" xfId="0" applyFont="1" applyFill="1" applyBorder="1" applyAlignment="1">
      <alignment horizontal="right" vertical="top" wrapText="1"/>
    </xf>
    <xf numFmtId="0" fontId="26" fillId="0" borderId="5" xfId="0" applyFont="1" applyFill="1" applyBorder="1" applyAlignment="1">
      <alignment horizontal="left" wrapText="1"/>
    </xf>
    <xf numFmtId="0" fontId="27" fillId="0" borderId="5" xfId="0" applyNumberFormat="1" applyFont="1" applyFill="1" applyBorder="1" applyAlignment="1" applyProtection="1">
      <alignment horizontal="center" vertical="center" wrapText="1"/>
    </xf>
    <xf numFmtId="4" fontId="26" fillId="0" borderId="5" xfId="0" applyNumberFormat="1" applyFont="1" applyFill="1" applyBorder="1" applyAlignment="1" applyProtection="1">
      <alignment horizontal="center" vertical="center" wrapText="1"/>
    </xf>
    <xf numFmtId="4" fontId="32" fillId="0" borderId="0" xfId="0" applyNumberFormat="1" applyFont="1" applyFill="1"/>
    <xf numFmtId="0" fontId="23" fillId="0" borderId="5" xfId="0" applyNumberFormat="1" applyFont="1" applyFill="1" applyBorder="1" applyAlignment="1" applyProtection="1">
      <alignment vertical="center" wrapText="1"/>
    </xf>
    <xf numFmtId="3" fontId="21" fillId="0" borderId="5" xfId="49" applyNumberFormat="1" applyFont="1" applyFill="1" applyBorder="1" applyAlignment="1">
      <alignment horizontal="center" vertical="top"/>
    </xf>
    <xf numFmtId="0" fontId="27" fillId="0" borderId="5" xfId="0" quotePrefix="1" applyNumberFormat="1" applyFont="1" applyFill="1" applyBorder="1" applyAlignment="1" applyProtection="1">
      <alignment vertical="center" wrapText="1"/>
    </xf>
    <xf numFmtId="3" fontId="26" fillId="0" borderId="5" xfId="49" applyNumberFormat="1" applyFont="1" applyFill="1" applyBorder="1" applyAlignment="1">
      <alignment horizontal="center" vertical="top"/>
    </xf>
    <xf numFmtId="49" fontId="30" fillId="0" borderId="5" xfId="0" applyNumberFormat="1" applyFont="1" applyFill="1" applyBorder="1" applyAlignment="1">
      <alignment horizontal="center" wrapText="1"/>
    </xf>
    <xf numFmtId="0" fontId="27" fillId="0" borderId="5" xfId="0" applyNumberFormat="1" applyFont="1" applyFill="1" applyBorder="1" applyAlignment="1" applyProtection="1">
      <alignment vertical="center" wrapText="1"/>
    </xf>
    <xf numFmtId="49" fontId="26" fillId="0" borderId="5" xfId="0" applyNumberFormat="1" applyFont="1" applyFill="1" applyBorder="1" applyAlignment="1" applyProtection="1">
      <alignment horizontal="center" wrapText="1"/>
      <protection locked="0"/>
    </xf>
    <xf numFmtId="49" fontId="26" fillId="0" borderId="0" xfId="0" applyNumberFormat="1" applyFont="1" applyFill="1" applyBorder="1" applyAlignment="1" applyProtection="1">
      <alignment horizontal="center" wrapText="1"/>
      <protection locked="0"/>
    </xf>
    <xf numFmtId="2" fontId="23" fillId="0" borderId="5" xfId="0" applyNumberFormat="1" applyFont="1" applyFill="1" applyBorder="1" applyAlignment="1">
      <alignment wrapText="1"/>
    </xf>
    <xf numFmtId="0" fontId="23" fillId="0" borderId="5" xfId="0" applyFont="1" applyFill="1" applyBorder="1" applyAlignment="1">
      <alignment horizontal="left" wrapText="1"/>
    </xf>
    <xf numFmtId="0" fontId="27" fillId="0" borderId="5" xfId="0" applyFont="1" applyFill="1" applyBorder="1" applyAlignment="1">
      <alignment horizontal="left" wrapText="1"/>
    </xf>
    <xf numFmtId="0" fontId="26" fillId="0" borderId="5" xfId="0" applyFont="1" applyFill="1" applyBorder="1" applyAlignment="1">
      <alignment wrapText="1"/>
    </xf>
    <xf numFmtId="0" fontId="23" fillId="0" borderId="5" xfId="0" quotePrefix="1" applyFont="1" applyFill="1" applyBorder="1" applyAlignment="1">
      <alignment horizontal="left" wrapText="1"/>
    </xf>
    <xf numFmtId="49" fontId="29" fillId="0" borderId="5" xfId="0" applyNumberFormat="1" applyFont="1" applyFill="1" applyBorder="1" applyAlignment="1">
      <alignment horizontal="center" wrapText="1"/>
    </xf>
    <xf numFmtId="3" fontId="33" fillId="0" borderId="0" xfId="0" applyNumberFormat="1" applyFont="1" applyFill="1"/>
    <xf numFmtId="49" fontId="34" fillId="0" borderId="0" xfId="0" applyNumberFormat="1" applyFont="1" applyFill="1" applyBorder="1" applyAlignment="1" applyProtection="1">
      <alignment vertical="top" wrapText="1"/>
    </xf>
    <xf numFmtId="49" fontId="22" fillId="0" borderId="0" xfId="0" applyNumberFormat="1" applyFont="1" applyFill="1" applyBorder="1" applyAlignment="1" applyProtection="1">
      <alignment vertical="top" wrapText="1"/>
    </xf>
    <xf numFmtId="0" fontId="22" fillId="0" borderId="0" xfId="0" applyFont="1" applyFill="1" applyBorder="1"/>
    <xf numFmtId="0" fontId="34" fillId="0" borderId="0" xfId="0" applyFont="1" applyFill="1" applyAlignment="1"/>
    <xf numFmtId="49" fontId="23" fillId="0" borderId="5" xfId="0" applyNumberFormat="1" applyFont="1" applyFill="1" applyBorder="1" applyAlignment="1" applyProtection="1">
      <alignment horizontal="center" vertical="center" wrapText="1"/>
    </xf>
    <xf numFmtId="0" fontId="23" fillId="0" borderId="0" xfId="0" applyFont="1" applyFill="1"/>
    <xf numFmtId="0" fontId="21" fillId="0" borderId="9" xfId="0" applyFont="1" applyFill="1" applyBorder="1" applyAlignment="1" applyProtection="1">
      <alignment horizontal="center" wrapText="1"/>
      <protection locked="0"/>
    </xf>
    <xf numFmtId="0" fontId="21" fillId="0" borderId="10" xfId="0" applyFont="1" applyFill="1" applyBorder="1" applyAlignment="1" applyProtection="1">
      <alignment horizontal="center" wrapText="1"/>
      <protection locked="0"/>
    </xf>
    <xf numFmtId="0" fontId="21" fillId="0" borderId="11" xfId="0" applyFont="1" applyFill="1" applyBorder="1" applyAlignment="1" applyProtection="1">
      <alignment horizontal="center" wrapText="1"/>
      <protection locked="0"/>
    </xf>
    <xf numFmtId="0" fontId="21" fillId="0" borderId="9" xfId="0" applyNumberFormat="1" applyFont="1" applyFill="1" applyBorder="1" applyAlignment="1" applyProtection="1">
      <alignment horizontal="center" vertical="center" wrapText="1"/>
    </xf>
    <xf numFmtId="0" fontId="21" fillId="0" borderId="10"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26" fillId="0" borderId="9" xfId="0" applyFont="1" applyFill="1" applyBorder="1" applyAlignment="1">
      <alignment horizontal="center" wrapText="1"/>
    </xf>
    <xf numFmtId="0" fontId="26" fillId="0" borderId="10" xfId="0" applyFont="1" applyFill="1" applyBorder="1" applyAlignment="1">
      <alignment horizontal="center" wrapText="1"/>
    </xf>
    <xf numFmtId="0" fontId="26" fillId="0" borderId="11" xfId="0" applyFont="1" applyFill="1" applyBorder="1" applyAlignment="1">
      <alignment horizontal="center" wrapText="1"/>
    </xf>
    <xf numFmtId="0" fontId="21" fillId="0" borderId="9" xfId="0" applyFont="1" applyFill="1" applyBorder="1" applyAlignment="1">
      <alignment horizontal="center" wrapText="1"/>
    </xf>
    <xf numFmtId="0" fontId="21" fillId="0" borderId="10" xfId="0" applyFont="1" applyFill="1" applyBorder="1" applyAlignment="1">
      <alignment horizontal="center" wrapText="1"/>
    </xf>
    <xf numFmtId="0" fontId="21" fillId="0" borderId="11" xfId="0" applyFont="1" applyFill="1" applyBorder="1" applyAlignment="1">
      <alignment horizontal="center" wrapText="1"/>
    </xf>
    <xf numFmtId="0" fontId="21" fillId="0" borderId="5" xfId="0" applyNumberFormat="1" applyFont="1" applyFill="1" applyBorder="1" applyAlignment="1" applyProtection="1">
      <alignment horizontal="center" vertical="center" wrapText="1"/>
    </xf>
    <xf numFmtId="0" fontId="36" fillId="0" borderId="12" xfId="0" applyNumberFormat="1" applyFont="1" applyFill="1" applyBorder="1" applyAlignment="1" applyProtection="1">
      <alignment horizontal="left" vertical="center" wrapText="1"/>
    </xf>
    <xf numFmtId="0" fontId="24" fillId="0" borderId="12" xfId="0" applyNumberFormat="1" applyFont="1" applyFill="1" applyBorder="1" applyAlignment="1" applyProtection="1">
      <alignment horizontal="left" vertical="center" wrapText="1"/>
    </xf>
    <xf numFmtId="49" fontId="21" fillId="0" borderId="9" xfId="0" applyNumberFormat="1" applyFont="1" applyFill="1" applyBorder="1" applyAlignment="1" applyProtection="1">
      <alignment horizontal="center" vertical="center" wrapText="1"/>
    </xf>
    <xf numFmtId="49" fontId="21" fillId="0" borderId="10" xfId="0" applyNumberFormat="1" applyFont="1" applyFill="1" applyBorder="1" applyAlignment="1" applyProtection="1">
      <alignment horizontal="center" vertical="center" wrapText="1"/>
    </xf>
    <xf numFmtId="49" fontId="21" fillId="0" borderId="11" xfId="0" applyNumberFormat="1" applyFont="1" applyFill="1" applyBorder="1" applyAlignment="1" applyProtection="1">
      <alignment horizontal="center" vertical="center" wrapText="1"/>
    </xf>
    <xf numFmtId="0" fontId="26" fillId="0" borderId="9" xfId="0" applyNumberFormat="1" applyFont="1" applyFill="1" applyBorder="1" applyAlignment="1" applyProtection="1">
      <alignment horizontal="center" vertical="center" wrapText="1"/>
    </xf>
    <xf numFmtId="0" fontId="26" fillId="0" borderId="10" xfId="0" applyNumberFormat="1" applyFont="1" applyFill="1" applyBorder="1" applyAlignment="1" applyProtection="1">
      <alignment horizontal="center" vertical="center" wrapText="1"/>
    </xf>
    <xf numFmtId="0" fontId="26" fillId="0" borderId="11" xfId="0" applyNumberFormat="1" applyFont="1" applyFill="1" applyBorder="1" applyAlignment="1" applyProtection="1">
      <alignment horizontal="center" vertical="center" wrapText="1"/>
    </xf>
    <xf numFmtId="0" fontId="26" fillId="0" borderId="9" xfId="0" applyFont="1" applyFill="1" applyBorder="1" applyAlignment="1" applyProtection="1">
      <alignment horizontal="center" wrapText="1"/>
      <protection locked="0"/>
    </xf>
    <xf numFmtId="0" fontId="26" fillId="0" borderId="10" xfId="0" applyFont="1" applyFill="1" applyBorder="1" applyAlignment="1" applyProtection="1">
      <alignment horizontal="center" wrapText="1"/>
      <protection locked="0"/>
    </xf>
    <xf numFmtId="0" fontId="26" fillId="0" borderId="11" xfId="0" applyFont="1" applyFill="1" applyBorder="1" applyAlignment="1" applyProtection="1">
      <alignment horizontal="center" wrapText="1"/>
      <protection locked="0"/>
    </xf>
    <xf numFmtId="49" fontId="34" fillId="0" borderId="0" xfId="0" applyNumberFormat="1" applyFont="1" applyFill="1" applyBorder="1" applyAlignment="1" applyProtection="1">
      <alignment horizontal="left" vertical="top" wrapText="1"/>
    </xf>
    <xf numFmtId="0" fontId="21" fillId="0" borderId="0" xfId="0" applyNumberFormat="1" applyFont="1" applyFill="1" applyBorder="1" applyAlignment="1" applyProtection="1">
      <alignment horizontal="left" vertical="center" wrapText="1"/>
    </xf>
    <xf numFmtId="0" fontId="35" fillId="0" borderId="0" xfId="0" applyNumberFormat="1" applyFont="1" applyFill="1" applyBorder="1" applyAlignment="1" applyProtection="1">
      <alignment horizontal="center" vertical="center" wrapText="1"/>
    </xf>
    <xf numFmtId="0" fontId="24" fillId="0" borderId="7" xfId="0" applyNumberFormat="1" applyFont="1" applyFill="1" applyBorder="1" applyAlignment="1" applyProtection="1">
      <alignment horizontal="center" vertical="center" wrapText="1"/>
    </xf>
    <xf numFmtId="0" fontId="24" fillId="0" borderId="8" xfId="0" applyNumberFormat="1" applyFont="1" applyFill="1" applyBorder="1" applyAlignment="1" applyProtection="1">
      <alignment horizontal="center" vertical="center" wrapText="1"/>
    </xf>
    <xf numFmtId="0" fontId="23" fillId="0" borderId="7" xfId="0" applyNumberFormat="1" applyFont="1" applyFill="1" applyBorder="1" applyAlignment="1" applyProtection="1">
      <alignment horizontal="center" vertical="center" wrapText="1"/>
    </xf>
    <xf numFmtId="0" fontId="23" fillId="0" borderId="8" xfId="0" applyNumberFormat="1" applyFont="1" applyFill="1" applyBorder="1" applyAlignment="1" applyProtection="1">
      <alignment horizontal="center" vertical="center" wrapText="1"/>
    </xf>
  </cellXfs>
  <cellStyles count="57">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Normal_meresha_07" xfId="19"/>
    <cellStyle name="Акцент1" xfId="20"/>
    <cellStyle name="Акцент2" xfId="21"/>
    <cellStyle name="Акцент3" xfId="22"/>
    <cellStyle name="Акцент4" xfId="23"/>
    <cellStyle name="Акцент5" xfId="24"/>
    <cellStyle name="Акцент6" xfId="25"/>
    <cellStyle name="Вывод" xfId="26"/>
    <cellStyle name="Вычисление" xfId="27"/>
    <cellStyle name="Гиперссылка" xfId="28" builtinId="8"/>
    <cellStyle name="Денежный" xfId="29" builtinId="4"/>
    <cellStyle name="Звичайний 10" xfId="30"/>
    <cellStyle name="Звичайний 11" xfId="31"/>
    <cellStyle name="Звичайний 12" xfId="32"/>
    <cellStyle name="Звичайний 13" xfId="33"/>
    <cellStyle name="Звичайний 14" xfId="34"/>
    <cellStyle name="Звичайний 15" xfId="35"/>
    <cellStyle name="Звичайний 16" xfId="36"/>
    <cellStyle name="Звичайний 17" xfId="37"/>
    <cellStyle name="Звичайний 18" xfId="38"/>
    <cellStyle name="Звичайний 19" xfId="39"/>
    <cellStyle name="Звичайний 2" xfId="40"/>
    <cellStyle name="Звичайний 20" xfId="41"/>
    <cellStyle name="Звичайний 3" xfId="42"/>
    <cellStyle name="Звичайний 4" xfId="43"/>
    <cellStyle name="Звичайний 5" xfId="44"/>
    <cellStyle name="Звичайний 6" xfId="45"/>
    <cellStyle name="Звичайний 7" xfId="46"/>
    <cellStyle name="Звичайний 8" xfId="47"/>
    <cellStyle name="Звичайний 9" xfId="48"/>
    <cellStyle name="Звичайний_Додаток _ 3 зм_ни 4575" xfId="49"/>
    <cellStyle name="Итог" xfId="50"/>
    <cellStyle name="Нейтральный" xfId="51"/>
    <cellStyle name="Обычный" xfId="0" builtinId="0"/>
    <cellStyle name="Обычный 2" xfId="52"/>
    <cellStyle name="Плохой" xfId="53"/>
    <cellStyle name="Пояснение" xfId="54"/>
    <cellStyle name="Примечание" xfId="55"/>
    <cellStyle name="Стиль 1" xfId="5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251"/>
  <sheetViews>
    <sheetView tabSelected="1" view="pageBreakPreview" topLeftCell="B1" zoomScale="59" zoomScaleNormal="100" zoomScaleSheetLayoutView="59" workbookViewId="0">
      <selection activeCell="N208" sqref="N208"/>
    </sheetView>
  </sheetViews>
  <sheetFormatPr defaultColWidth="9.1640625" defaultRowHeight="20.25" x14ac:dyDescent="0.3"/>
  <cols>
    <col min="1" max="1" width="3.83203125" style="2" hidden="1" customWidth="1"/>
    <col min="2" max="2" width="15" style="2" customWidth="1"/>
    <col min="3" max="3" width="15.6640625" style="2" customWidth="1"/>
    <col min="4" max="4" width="12.83203125" style="2" customWidth="1"/>
    <col min="5" max="5" width="33.83203125" style="3" customWidth="1"/>
    <col min="6" max="6" width="151.1640625" style="4" customWidth="1"/>
    <col min="7" max="7" width="23.83203125" style="3" customWidth="1"/>
    <col min="8" max="8" width="22.1640625" style="5" customWidth="1"/>
    <col min="9" max="9" width="20.83203125" style="3" customWidth="1"/>
    <col min="10" max="10" width="22.1640625" style="3" customWidth="1"/>
    <col min="11" max="11" width="21.6640625" style="3" customWidth="1"/>
    <col min="12" max="12" width="21.83203125" style="3" customWidth="1"/>
    <col min="13" max="13" width="4.33203125" style="6" hidden="1" customWidth="1"/>
    <col min="14" max="14" width="18" style="6" bestFit="1" customWidth="1"/>
    <col min="15" max="16384" width="9.1640625" style="6"/>
  </cols>
  <sheetData>
    <row r="1" spans="1:12" ht="26.25" x14ac:dyDescent="0.4">
      <c r="I1" s="95" t="s">
        <v>403</v>
      </c>
    </row>
    <row r="2" spans="1:12" ht="26.25" x14ac:dyDescent="0.4">
      <c r="I2" s="95" t="s">
        <v>402</v>
      </c>
    </row>
    <row r="3" spans="1:12" ht="26.25" x14ac:dyDescent="0.4">
      <c r="I3" s="95" t="s">
        <v>424</v>
      </c>
    </row>
    <row r="4" spans="1:12" ht="70.5" customHeight="1" x14ac:dyDescent="0.2">
      <c r="B4" s="124" t="s">
        <v>404</v>
      </c>
      <c r="C4" s="124"/>
      <c r="D4" s="124"/>
      <c r="E4" s="124"/>
      <c r="F4" s="124"/>
      <c r="G4" s="124"/>
      <c r="H4" s="124"/>
      <c r="I4" s="124"/>
      <c r="J4" s="124"/>
      <c r="K4" s="124"/>
      <c r="L4" s="124"/>
    </row>
    <row r="5" spans="1:12" x14ac:dyDescent="0.3">
      <c r="B5" s="9"/>
      <c r="C5" s="10"/>
      <c r="D5" s="10"/>
      <c r="E5" s="11"/>
      <c r="F5" s="12"/>
      <c r="G5" s="13"/>
      <c r="H5" s="14"/>
      <c r="I5" s="13"/>
      <c r="J5" s="15"/>
      <c r="K5" s="15"/>
      <c r="L5" s="16" t="s">
        <v>49</v>
      </c>
    </row>
    <row r="6" spans="1:12" ht="28.9" customHeight="1" x14ac:dyDescent="0.2">
      <c r="A6" s="17"/>
      <c r="B6" s="125" t="s">
        <v>204</v>
      </c>
      <c r="C6" s="125" t="s">
        <v>205</v>
      </c>
      <c r="D6" s="125" t="s">
        <v>206</v>
      </c>
      <c r="E6" s="125" t="s">
        <v>207</v>
      </c>
      <c r="F6" s="127" t="s">
        <v>222</v>
      </c>
      <c r="G6" s="101" t="s">
        <v>218</v>
      </c>
      <c r="H6" s="102"/>
      <c r="I6" s="103"/>
      <c r="J6" s="110" t="s">
        <v>0</v>
      </c>
      <c r="K6" s="110"/>
      <c r="L6" s="110"/>
    </row>
    <row r="7" spans="1:12" s="8" customFormat="1" ht="126.75" customHeight="1" x14ac:dyDescent="0.2">
      <c r="A7" s="7"/>
      <c r="B7" s="126"/>
      <c r="C7" s="126"/>
      <c r="D7" s="126"/>
      <c r="E7" s="126"/>
      <c r="F7" s="128"/>
      <c r="G7" s="18" t="s">
        <v>231</v>
      </c>
      <c r="H7" s="19" t="s">
        <v>219</v>
      </c>
      <c r="I7" s="18" t="s">
        <v>220</v>
      </c>
      <c r="J7" s="18" t="s">
        <v>232</v>
      </c>
      <c r="K7" s="18" t="s">
        <v>219</v>
      </c>
      <c r="L7" s="18" t="s">
        <v>220</v>
      </c>
    </row>
    <row r="8" spans="1:12" s="97" customFormat="1" ht="32.25" customHeight="1" x14ac:dyDescent="0.3">
      <c r="A8" s="4"/>
      <c r="B8" s="21">
        <v>1</v>
      </c>
      <c r="C8" s="21">
        <v>2</v>
      </c>
      <c r="D8" s="21">
        <v>3</v>
      </c>
      <c r="E8" s="21">
        <v>3</v>
      </c>
      <c r="F8" s="21">
        <v>4</v>
      </c>
      <c r="G8" s="21">
        <v>5</v>
      </c>
      <c r="H8" s="96">
        <v>6</v>
      </c>
      <c r="I8" s="21">
        <v>7</v>
      </c>
      <c r="J8" s="21">
        <v>8</v>
      </c>
      <c r="K8" s="21">
        <v>9</v>
      </c>
      <c r="L8" s="21">
        <v>10</v>
      </c>
    </row>
    <row r="9" spans="1:12" ht="52.5" customHeight="1" x14ac:dyDescent="0.2">
      <c r="B9" s="22" t="s">
        <v>41</v>
      </c>
      <c r="C9" s="116" t="s">
        <v>40</v>
      </c>
      <c r="D9" s="117"/>
      <c r="E9" s="118"/>
      <c r="F9" s="23"/>
      <c r="G9" s="24"/>
      <c r="H9" s="24"/>
      <c r="I9" s="24"/>
      <c r="J9" s="24"/>
      <c r="K9" s="24"/>
      <c r="L9" s="24"/>
    </row>
    <row r="10" spans="1:12" ht="48.75" customHeight="1" x14ac:dyDescent="0.2">
      <c r="B10" s="22" t="s">
        <v>42</v>
      </c>
      <c r="C10" s="113" t="s">
        <v>40</v>
      </c>
      <c r="D10" s="114"/>
      <c r="E10" s="115"/>
      <c r="F10" s="25"/>
      <c r="G10" s="24"/>
      <c r="H10" s="24"/>
      <c r="I10" s="24"/>
      <c r="J10" s="24"/>
      <c r="K10" s="24"/>
      <c r="L10" s="24"/>
    </row>
    <row r="11" spans="1:12" s="30" customFormat="1" ht="57.75" customHeight="1" x14ac:dyDescent="0.2">
      <c r="A11" s="26"/>
      <c r="B11" s="27"/>
      <c r="C11" s="27"/>
      <c r="D11" s="27"/>
      <c r="E11" s="27"/>
      <c r="F11" s="28" t="s">
        <v>43</v>
      </c>
      <c r="G11" s="29">
        <f>G12</f>
        <v>10000</v>
      </c>
      <c r="H11" s="29">
        <f>H12</f>
        <v>6000</v>
      </c>
      <c r="I11" s="29">
        <f>I12</f>
        <v>0</v>
      </c>
      <c r="J11" s="29"/>
      <c r="K11" s="29"/>
      <c r="L11" s="29"/>
    </row>
    <row r="12" spans="1:12" ht="50.25" customHeight="1" x14ac:dyDescent="0.2">
      <c r="B12" s="22" t="s">
        <v>44</v>
      </c>
      <c r="C12" s="22" t="s">
        <v>45</v>
      </c>
      <c r="D12" s="22" t="s">
        <v>46</v>
      </c>
      <c r="E12" s="31" t="s">
        <v>47</v>
      </c>
      <c r="F12" s="25" t="s">
        <v>48</v>
      </c>
      <c r="G12" s="24">
        <v>10000</v>
      </c>
      <c r="H12" s="24">
        <v>6000</v>
      </c>
      <c r="I12" s="24">
        <v>0</v>
      </c>
      <c r="J12" s="24"/>
      <c r="K12" s="24"/>
      <c r="L12" s="24"/>
    </row>
    <row r="13" spans="1:12" s="30" customFormat="1" ht="26.25" customHeight="1" x14ac:dyDescent="0.2">
      <c r="A13" s="26"/>
      <c r="B13" s="27"/>
      <c r="C13" s="27"/>
      <c r="D13" s="27"/>
      <c r="E13" s="27"/>
      <c r="F13" s="28" t="s">
        <v>212</v>
      </c>
      <c r="G13" s="29">
        <f>G14+G15+G16</f>
        <v>109500</v>
      </c>
      <c r="H13" s="29">
        <f>H14+H15+H16</f>
        <v>90700</v>
      </c>
      <c r="I13" s="29">
        <f>I14+I15+I16</f>
        <v>44655.57</v>
      </c>
      <c r="J13" s="29"/>
      <c r="K13" s="29"/>
      <c r="L13" s="29">
        <f>L14+L15+L16</f>
        <v>0</v>
      </c>
    </row>
    <row r="14" spans="1:12" ht="56.25" x14ac:dyDescent="0.2">
      <c r="B14" s="22" t="s">
        <v>44</v>
      </c>
      <c r="C14" s="22" t="s">
        <v>45</v>
      </c>
      <c r="D14" s="22" t="s">
        <v>46</v>
      </c>
      <c r="E14" s="31" t="s">
        <v>47</v>
      </c>
      <c r="F14" s="25" t="s">
        <v>50</v>
      </c>
      <c r="G14" s="24">
        <v>50000</v>
      </c>
      <c r="H14" s="24">
        <v>37700</v>
      </c>
      <c r="I14" s="24">
        <v>32097.57</v>
      </c>
      <c r="J14" s="24"/>
      <c r="K14" s="24"/>
      <c r="L14" s="24"/>
    </row>
    <row r="15" spans="1:12" ht="38.25" customHeight="1" x14ac:dyDescent="0.2">
      <c r="B15" s="22"/>
      <c r="C15" s="22"/>
      <c r="D15" s="22"/>
      <c r="E15" s="22"/>
      <c r="F15" s="25" t="s">
        <v>51</v>
      </c>
      <c r="G15" s="24">
        <v>29300</v>
      </c>
      <c r="H15" s="24">
        <v>22800</v>
      </c>
      <c r="I15" s="24">
        <v>4558</v>
      </c>
      <c r="J15" s="24"/>
      <c r="K15" s="24"/>
      <c r="L15" s="24"/>
    </row>
    <row r="16" spans="1:12" ht="81" customHeight="1" x14ac:dyDescent="0.2">
      <c r="B16" s="22" t="s">
        <v>52</v>
      </c>
      <c r="C16" s="22" t="s">
        <v>53</v>
      </c>
      <c r="D16" s="22" t="s">
        <v>4</v>
      </c>
      <c r="E16" s="31" t="s">
        <v>54</v>
      </c>
      <c r="F16" s="25" t="s">
        <v>55</v>
      </c>
      <c r="G16" s="24">
        <v>30200</v>
      </c>
      <c r="H16" s="24">
        <v>30200</v>
      </c>
      <c r="I16" s="24">
        <v>8000</v>
      </c>
      <c r="J16" s="24"/>
      <c r="K16" s="24"/>
      <c r="L16" s="24"/>
    </row>
    <row r="17" spans="1:12" s="30" customFormat="1" ht="55.5" customHeight="1" x14ac:dyDescent="0.2">
      <c r="A17" s="26"/>
      <c r="B17" s="27"/>
      <c r="C17" s="27"/>
      <c r="D17" s="27"/>
      <c r="E17" s="27"/>
      <c r="F17" s="28" t="s">
        <v>56</v>
      </c>
      <c r="G17" s="29">
        <f>G18+G19</f>
        <v>63000</v>
      </c>
      <c r="H17" s="29">
        <f>H18+H19</f>
        <v>63000</v>
      </c>
      <c r="I17" s="29">
        <f>I18+I19</f>
        <v>59775.46</v>
      </c>
      <c r="J17" s="29"/>
      <c r="K17" s="29"/>
      <c r="L17" s="29">
        <f>L18+L19</f>
        <v>0</v>
      </c>
    </row>
    <row r="18" spans="1:12" ht="82.5" customHeight="1" x14ac:dyDescent="0.3">
      <c r="B18" s="32" t="s">
        <v>57</v>
      </c>
      <c r="C18" s="33" t="s">
        <v>58</v>
      </c>
      <c r="D18" s="33" t="s">
        <v>59</v>
      </c>
      <c r="E18" s="34" t="s">
        <v>60</v>
      </c>
      <c r="F18" s="35" t="s">
        <v>61</v>
      </c>
      <c r="G18" s="24">
        <v>50000</v>
      </c>
      <c r="H18" s="24">
        <v>50000</v>
      </c>
      <c r="I18" s="24">
        <v>47046</v>
      </c>
      <c r="J18" s="24"/>
      <c r="K18" s="24"/>
      <c r="L18" s="24"/>
    </row>
    <row r="19" spans="1:12" ht="48" customHeight="1" x14ac:dyDescent="0.3">
      <c r="B19" s="22"/>
      <c r="C19" s="22"/>
      <c r="D19" s="22"/>
      <c r="E19" s="22"/>
      <c r="F19" s="35" t="s">
        <v>62</v>
      </c>
      <c r="G19" s="24">
        <v>13000</v>
      </c>
      <c r="H19" s="24">
        <v>13000</v>
      </c>
      <c r="I19" s="24">
        <v>12729.46</v>
      </c>
      <c r="J19" s="24"/>
      <c r="K19" s="24"/>
      <c r="L19" s="24"/>
    </row>
    <row r="20" spans="1:12" s="30" customFormat="1" ht="30" customHeight="1" x14ac:dyDescent="0.2">
      <c r="A20" s="26"/>
      <c r="B20" s="27"/>
      <c r="C20" s="27"/>
      <c r="D20" s="27"/>
      <c r="E20" s="27" t="s">
        <v>6</v>
      </c>
      <c r="F20" s="28"/>
      <c r="G20" s="29">
        <f>G17+G13+G11</f>
        <v>182500</v>
      </c>
      <c r="H20" s="29">
        <f>H17+H13+H11</f>
        <v>159700</v>
      </c>
      <c r="I20" s="29">
        <f>I17+I13+I11</f>
        <v>104431.03</v>
      </c>
      <c r="J20" s="29"/>
      <c r="K20" s="29"/>
      <c r="L20" s="29">
        <f>L17+L13+L11</f>
        <v>0</v>
      </c>
    </row>
    <row r="21" spans="1:12" ht="45.75" customHeight="1" x14ac:dyDescent="0.3">
      <c r="B21" s="36" t="s">
        <v>63</v>
      </c>
      <c r="C21" s="104" t="s">
        <v>64</v>
      </c>
      <c r="D21" s="105"/>
      <c r="E21" s="106"/>
      <c r="F21" s="25"/>
      <c r="G21" s="24"/>
      <c r="H21" s="24"/>
      <c r="I21" s="24"/>
      <c r="J21" s="24"/>
      <c r="K21" s="24"/>
      <c r="L21" s="24"/>
    </row>
    <row r="22" spans="1:12" ht="51.75" customHeight="1" x14ac:dyDescent="0.3">
      <c r="B22" s="36" t="s">
        <v>65</v>
      </c>
      <c r="C22" s="107" t="s">
        <v>64</v>
      </c>
      <c r="D22" s="108"/>
      <c r="E22" s="109"/>
      <c r="F22" s="25"/>
      <c r="G22" s="24"/>
      <c r="H22" s="24"/>
      <c r="I22" s="24"/>
      <c r="J22" s="24"/>
      <c r="K22" s="24"/>
      <c r="L22" s="24"/>
    </row>
    <row r="23" spans="1:12" s="30" customFormat="1" ht="49.5" customHeight="1" x14ac:dyDescent="0.3">
      <c r="A23" s="26"/>
      <c r="B23" s="32" t="s">
        <v>259</v>
      </c>
      <c r="C23" s="32" t="s">
        <v>260</v>
      </c>
      <c r="D23" s="32" t="s">
        <v>261</v>
      </c>
      <c r="E23" s="37" t="s">
        <v>262</v>
      </c>
      <c r="F23" s="28" t="s">
        <v>66</v>
      </c>
      <c r="G23" s="29">
        <f>G25+G24+G26+G27</f>
        <v>235100</v>
      </c>
      <c r="H23" s="29">
        <f>H25+H24+H26+H27</f>
        <v>150400</v>
      </c>
      <c r="I23" s="29">
        <f>I25+I24+I26+I27</f>
        <v>100185</v>
      </c>
      <c r="J23" s="29"/>
      <c r="K23" s="29"/>
      <c r="L23" s="29">
        <f>L25</f>
        <v>0</v>
      </c>
    </row>
    <row r="24" spans="1:12" s="30" customFormat="1" ht="54.75" customHeight="1" x14ac:dyDescent="0.3">
      <c r="A24" s="26"/>
      <c r="B24" s="32"/>
      <c r="C24" s="32"/>
      <c r="D24" s="32"/>
      <c r="E24" s="37"/>
      <c r="F24" s="25" t="s">
        <v>279</v>
      </c>
      <c r="G24" s="24">
        <v>20000</v>
      </c>
      <c r="H24" s="24">
        <v>20000</v>
      </c>
      <c r="I24" s="24">
        <v>20000</v>
      </c>
      <c r="J24" s="29"/>
      <c r="K24" s="29"/>
      <c r="L24" s="29"/>
    </row>
    <row r="25" spans="1:12" ht="42" customHeight="1" x14ac:dyDescent="0.2">
      <c r="B25" s="38"/>
      <c r="C25" s="38"/>
      <c r="D25" s="38"/>
      <c r="E25" s="22"/>
      <c r="F25" s="25" t="s">
        <v>280</v>
      </c>
      <c r="G25" s="24">
        <v>147200</v>
      </c>
      <c r="H25" s="24">
        <v>105200</v>
      </c>
      <c r="I25" s="24">
        <v>65700</v>
      </c>
      <c r="J25" s="24"/>
      <c r="K25" s="24"/>
      <c r="L25" s="24"/>
    </row>
    <row r="26" spans="1:12" ht="37.5" customHeight="1" x14ac:dyDescent="0.2">
      <c r="B26" s="38"/>
      <c r="C26" s="38"/>
      <c r="D26" s="38"/>
      <c r="E26" s="22"/>
      <c r="F26" s="25" t="s">
        <v>281</v>
      </c>
      <c r="G26" s="24">
        <v>42700</v>
      </c>
      <c r="H26" s="24">
        <v>0</v>
      </c>
      <c r="I26" s="24">
        <v>0</v>
      </c>
      <c r="J26" s="24"/>
      <c r="K26" s="24"/>
      <c r="L26" s="24"/>
    </row>
    <row r="27" spans="1:12" ht="45.75" customHeight="1" x14ac:dyDescent="0.2">
      <c r="B27" s="38"/>
      <c r="C27" s="38"/>
      <c r="D27" s="38"/>
      <c r="E27" s="22"/>
      <c r="F27" s="25" t="s">
        <v>282</v>
      </c>
      <c r="G27" s="24">
        <v>25200</v>
      </c>
      <c r="H27" s="24">
        <v>25200</v>
      </c>
      <c r="I27" s="24">
        <v>14485</v>
      </c>
      <c r="J27" s="24"/>
      <c r="K27" s="24"/>
      <c r="L27" s="24"/>
    </row>
    <row r="28" spans="1:12" ht="50.25" customHeight="1" x14ac:dyDescent="0.2">
      <c r="B28" s="38"/>
      <c r="C28" s="38"/>
      <c r="D28" s="38"/>
      <c r="E28" s="22"/>
      <c r="F28" s="28" t="s">
        <v>267</v>
      </c>
      <c r="G28" s="29">
        <f t="shared" ref="G28:L28" si="0">G29+G30+G31</f>
        <v>133106</v>
      </c>
      <c r="H28" s="29">
        <f t="shared" si="0"/>
        <v>22950</v>
      </c>
      <c r="I28" s="29">
        <f t="shared" si="0"/>
        <v>22950</v>
      </c>
      <c r="J28" s="29">
        <f t="shared" si="0"/>
        <v>39626</v>
      </c>
      <c r="K28" s="29">
        <f t="shared" si="0"/>
        <v>15000</v>
      </c>
      <c r="L28" s="29">
        <f t="shared" si="0"/>
        <v>15000</v>
      </c>
    </row>
    <row r="29" spans="1:12" ht="89.25" customHeight="1" x14ac:dyDescent="0.3">
      <c r="B29" s="39" t="s">
        <v>329</v>
      </c>
      <c r="C29" s="39" t="s">
        <v>144</v>
      </c>
      <c r="D29" s="39" t="s">
        <v>292</v>
      </c>
      <c r="E29" s="40" t="s">
        <v>330</v>
      </c>
      <c r="F29" s="25" t="s">
        <v>371</v>
      </c>
      <c r="G29" s="24">
        <v>93106</v>
      </c>
      <c r="H29" s="24">
        <v>17450</v>
      </c>
      <c r="I29" s="24">
        <v>17450</v>
      </c>
      <c r="J29" s="24">
        <v>10626</v>
      </c>
      <c r="K29" s="24">
        <v>0</v>
      </c>
      <c r="L29" s="24">
        <v>0</v>
      </c>
    </row>
    <row r="30" spans="1:12" ht="214.5" customHeight="1" x14ac:dyDescent="0.3">
      <c r="B30" s="39" t="s">
        <v>331</v>
      </c>
      <c r="C30" s="39" t="s">
        <v>325</v>
      </c>
      <c r="D30" s="39" t="s">
        <v>293</v>
      </c>
      <c r="E30" s="40" t="s">
        <v>245</v>
      </c>
      <c r="F30" s="25" t="s">
        <v>372</v>
      </c>
      <c r="G30" s="24">
        <v>34500</v>
      </c>
      <c r="H30" s="24">
        <v>0</v>
      </c>
      <c r="I30" s="24">
        <v>0</v>
      </c>
      <c r="J30" s="24">
        <v>29000</v>
      </c>
      <c r="K30" s="24">
        <v>15000</v>
      </c>
      <c r="L30" s="24">
        <v>15000</v>
      </c>
    </row>
    <row r="31" spans="1:12" ht="102" customHeight="1" x14ac:dyDescent="0.3">
      <c r="B31" s="39" t="s">
        <v>332</v>
      </c>
      <c r="C31" s="39" t="s">
        <v>148</v>
      </c>
      <c r="D31" s="39" t="s">
        <v>333</v>
      </c>
      <c r="E31" s="40" t="s">
        <v>334</v>
      </c>
      <c r="F31" s="25" t="s">
        <v>335</v>
      </c>
      <c r="G31" s="24">
        <v>5500</v>
      </c>
      <c r="H31" s="24">
        <v>5500</v>
      </c>
      <c r="I31" s="24">
        <v>5500</v>
      </c>
      <c r="J31" s="24">
        <v>0</v>
      </c>
      <c r="K31" s="24">
        <v>0</v>
      </c>
      <c r="L31" s="24">
        <v>0</v>
      </c>
    </row>
    <row r="32" spans="1:12" ht="45.75" hidden="1" customHeight="1" x14ac:dyDescent="0.2">
      <c r="B32" s="38"/>
      <c r="C32" s="38"/>
      <c r="D32" s="38"/>
      <c r="E32" s="22"/>
      <c r="F32" s="25"/>
      <c r="G32" s="24"/>
      <c r="H32" s="24"/>
      <c r="I32" s="24"/>
      <c r="J32" s="24"/>
      <c r="K32" s="24"/>
      <c r="L32" s="24"/>
    </row>
    <row r="33" spans="1:12" ht="45.75" hidden="1" customHeight="1" x14ac:dyDescent="0.2">
      <c r="B33" s="38"/>
      <c r="C33" s="38"/>
      <c r="D33" s="38"/>
      <c r="E33" s="22"/>
      <c r="F33" s="25"/>
      <c r="G33" s="24"/>
      <c r="H33" s="24"/>
      <c r="I33" s="24"/>
      <c r="J33" s="24"/>
      <c r="K33" s="24"/>
      <c r="L33" s="24"/>
    </row>
    <row r="34" spans="1:12" s="30" customFormat="1" ht="29.25" customHeight="1" x14ac:dyDescent="0.2">
      <c r="A34" s="26"/>
      <c r="B34" s="41"/>
      <c r="C34" s="41"/>
      <c r="D34" s="41"/>
      <c r="E34" s="27" t="s">
        <v>6</v>
      </c>
      <c r="F34" s="28"/>
      <c r="G34" s="29">
        <f t="shared" ref="G34:L34" si="1">G23+G28</f>
        <v>368206</v>
      </c>
      <c r="H34" s="29">
        <f t="shared" si="1"/>
        <v>173350</v>
      </c>
      <c r="I34" s="29">
        <f t="shared" si="1"/>
        <v>123135</v>
      </c>
      <c r="J34" s="29">
        <f t="shared" si="1"/>
        <v>39626</v>
      </c>
      <c r="K34" s="29">
        <f t="shared" si="1"/>
        <v>15000</v>
      </c>
      <c r="L34" s="29">
        <f t="shared" si="1"/>
        <v>15000</v>
      </c>
    </row>
    <row r="35" spans="1:12" ht="69.75" customHeight="1" x14ac:dyDescent="0.3">
      <c r="B35" s="42" t="s">
        <v>67</v>
      </c>
      <c r="C35" s="104" t="s">
        <v>68</v>
      </c>
      <c r="D35" s="105"/>
      <c r="E35" s="106"/>
      <c r="F35" s="25"/>
      <c r="G35" s="24"/>
      <c r="H35" s="24"/>
      <c r="I35" s="24"/>
      <c r="J35" s="24"/>
      <c r="K35" s="24"/>
      <c r="L35" s="24"/>
    </row>
    <row r="36" spans="1:12" ht="46.5" customHeight="1" x14ac:dyDescent="0.3">
      <c r="B36" s="42" t="s">
        <v>69</v>
      </c>
      <c r="C36" s="107" t="s">
        <v>68</v>
      </c>
      <c r="D36" s="108"/>
      <c r="E36" s="109"/>
      <c r="F36" s="25"/>
      <c r="G36" s="24"/>
      <c r="H36" s="24"/>
      <c r="I36" s="24"/>
      <c r="J36" s="24"/>
      <c r="K36" s="24"/>
      <c r="L36" s="24"/>
    </row>
    <row r="37" spans="1:12" s="30" customFormat="1" ht="54" customHeight="1" x14ac:dyDescent="0.2">
      <c r="A37" s="26"/>
      <c r="B37" s="41"/>
      <c r="C37" s="41"/>
      <c r="D37" s="41"/>
      <c r="E37" s="27"/>
      <c r="F37" s="28" t="s">
        <v>70</v>
      </c>
      <c r="G37" s="29">
        <f>G38+G41+G43+G47+G48+G50+G49+G42</f>
        <v>1977820.04</v>
      </c>
      <c r="H37" s="29">
        <f>H38+H41+H43+H47+H48+H50+H49+H42</f>
        <v>1238670.04</v>
      </c>
      <c r="I37" s="29">
        <f>I38+I41+I43+I47+I48+I50+I49+I42</f>
        <v>704220.89</v>
      </c>
      <c r="J37" s="29">
        <f>J38+J41+J43+J47+J48+J50+J49</f>
        <v>0</v>
      </c>
      <c r="K37" s="29">
        <f>K38+K41+K43+K47+K48+K50+K49</f>
        <v>0</v>
      </c>
      <c r="L37" s="29">
        <f>L38+L41+L43+L47+L48+L50+L49</f>
        <v>0</v>
      </c>
    </row>
    <row r="38" spans="1:12" ht="113.25" customHeight="1" x14ac:dyDescent="0.2">
      <c r="B38" s="38" t="s">
        <v>95</v>
      </c>
      <c r="C38" s="38" t="s">
        <v>96</v>
      </c>
      <c r="D38" s="38" t="s">
        <v>97</v>
      </c>
      <c r="E38" s="31" t="s">
        <v>224</v>
      </c>
      <c r="F38" s="25" t="s">
        <v>225</v>
      </c>
      <c r="G38" s="24">
        <v>0</v>
      </c>
      <c r="H38" s="24">
        <v>0</v>
      </c>
      <c r="I38" s="24">
        <v>0</v>
      </c>
      <c r="J38" s="24"/>
      <c r="K38" s="24"/>
      <c r="L38" s="24">
        <f>L39+L40</f>
        <v>0</v>
      </c>
    </row>
    <row r="39" spans="1:12" hidden="1" x14ac:dyDescent="0.2">
      <c r="B39" s="38"/>
      <c r="C39" s="38"/>
      <c r="D39" s="38"/>
      <c r="E39" s="31"/>
      <c r="F39" s="25" t="s">
        <v>98</v>
      </c>
      <c r="G39" s="24"/>
      <c r="H39" s="24"/>
      <c r="I39" s="24"/>
      <c r="J39" s="24"/>
      <c r="K39" s="24"/>
      <c r="L39" s="24"/>
    </row>
    <row r="40" spans="1:12" ht="39" hidden="1" customHeight="1" x14ac:dyDescent="0.2">
      <c r="B40" s="38"/>
      <c r="C40" s="38"/>
      <c r="D40" s="38"/>
      <c r="E40" s="31"/>
      <c r="F40" s="25" t="s">
        <v>203</v>
      </c>
      <c r="G40" s="24"/>
      <c r="H40" s="24"/>
      <c r="I40" s="24"/>
      <c r="J40" s="24"/>
      <c r="K40" s="24"/>
      <c r="L40" s="24"/>
    </row>
    <row r="41" spans="1:12" ht="60.75" hidden="1" x14ac:dyDescent="0.3">
      <c r="B41" s="32" t="s">
        <v>71</v>
      </c>
      <c r="C41" s="32" t="s">
        <v>72</v>
      </c>
      <c r="D41" s="32" t="s">
        <v>73</v>
      </c>
      <c r="E41" s="43" t="s">
        <v>74</v>
      </c>
      <c r="F41" s="25" t="s">
        <v>210</v>
      </c>
      <c r="G41" s="24"/>
      <c r="H41" s="24"/>
      <c r="I41" s="24"/>
      <c r="J41" s="24"/>
      <c r="K41" s="24"/>
      <c r="L41" s="24"/>
    </row>
    <row r="42" spans="1:12" ht="67.5" customHeight="1" x14ac:dyDescent="0.3">
      <c r="B42" s="32"/>
      <c r="C42" s="32" t="s">
        <v>72</v>
      </c>
      <c r="D42" s="32" t="s">
        <v>73</v>
      </c>
      <c r="E42" s="43" t="s">
        <v>283</v>
      </c>
      <c r="F42" s="25"/>
      <c r="G42" s="24">
        <v>19500</v>
      </c>
      <c r="H42" s="24">
        <v>0</v>
      </c>
      <c r="I42" s="24">
        <v>0</v>
      </c>
      <c r="J42" s="24"/>
      <c r="K42" s="24"/>
      <c r="L42" s="24"/>
    </row>
    <row r="43" spans="1:12" ht="76.5" customHeight="1" x14ac:dyDescent="0.3">
      <c r="B43" s="32" t="s">
        <v>75</v>
      </c>
      <c r="C43" s="32" t="s">
        <v>76</v>
      </c>
      <c r="D43" s="32" t="s">
        <v>73</v>
      </c>
      <c r="E43" s="43" t="s">
        <v>77</v>
      </c>
      <c r="F43" s="25" t="s">
        <v>78</v>
      </c>
      <c r="G43" s="24">
        <f>G44+G45+G46+G5</f>
        <v>235200</v>
      </c>
      <c r="H43" s="24">
        <v>183250</v>
      </c>
      <c r="I43" s="24">
        <v>78655.039999999994</v>
      </c>
      <c r="J43" s="24"/>
      <c r="K43" s="24"/>
      <c r="L43" s="24">
        <f>L44+L45+L46</f>
        <v>0</v>
      </c>
    </row>
    <row r="44" spans="1:12" ht="32.25" customHeight="1" x14ac:dyDescent="0.2">
      <c r="B44" s="38"/>
      <c r="C44" s="38"/>
      <c r="D44" s="38"/>
      <c r="E44" s="22"/>
      <c r="F44" s="25" t="s">
        <v>79</v>
      </c>
      <c r="G44" s="24">
        <v>6000</v>
      </c>
      <c r="H44" s="24">
        <v>6000</v>
      </c>
      <c r="I44" s="24">
        <v>0</v>
      </c>
      <c r="J44" s="24"/>
      <c r="K44" s="24"/>
      <c r="L44" s="24"/>
    </row>
    <row r="45" spans="1:12" ht="111.75" customHeight="1" x14ac:dyDescent="0.2">
      <c r="B45" s="38"/>
      <c r="C45" s="38"/>
      <c r="D45" s="38"/>
      <c r="E45" s="22"/>
      <c r="F45" s="25" t="s">
        <v>208</v>
      </c>
      <c r="G45" s="24">
        <v>219000</v>
      </c>
      <c r="H45" s="24">
        <v>169150</v>
      </c>
      <c r="I45" s="24">
        <v>71695.12</v>
      </c>
      <c r="J45" s="24"/>
      <c r="K45" s="24"/>
      <c r="L45" s="24"/>
    </row>
    <row r="46" spans="1:12" ht="37.5" customHeight="1" x14ac:dyDescent="0.2">
      <c r="B46" s="20"/>
      <c r="C46" s="20"/>
      <c r="D46" s="20"/>
      <c r="E46" s="18"/>
      <c r="F46" s="23" t="s">
        <v>80</v>
      </c>
      <c r="G46" s="24">
        <v>10200</v>
      </c>
      <c r="H46" s="24">
        <v>7400</v>
      </c>
      <c r="I46" s="24">
        <v>6959.92</v>
      </c>
      <c r="J46" s="24"/>
      <c r="K46" s="24"/>
      <c r="L46" s="24"/>
    </row>
    <row r="47" spans="1:12" ht="88.5" customHeight="1" x14ac:dyDescent="0.3">
      <c r="B47" s="32" t="s">
        <v>81</v>
      </c>
      <c r="C47" s="32" t="s">
        <v>82</v>
      </c>
      <c r="D47" s="32" t="s">
        <v>73</v>
      </c>
      <c r="E47" s="43" t="s">
        <v>83</v>
      </c>
      <c r="F47" s="23" t="s">
        <v>209</v>
      </c>
      <c r="G47" s="24">
        <v>39000</v>
      </c>
      <c r="H47" s="24">
        <v>19500</v>
      </c>
      <c r="I47" s="24">
        <v>9740.8799999999992</v>
      </c>
      <c r="J47" s="24"/>
      <c r="K47" s="24"/>
      <c r="L47" s="24"/>
    </row>
    <row r="48" spans="1:12" ht="62.25" customHeight="1" x14ac:dyDescent="0.3">
      <c r="B48" s="32" t="s">
        <v>84</v>
      </c>
      <c r="C48" s="32" t="s">
        <v>85</v>
      </c>
      <c r="D48" s="32" t="s">
        <v>73</v>
      </c>
      <c r="E48" s="43" t="s">
        <v>86</v>
      </c>
      <c r="F48" s="44" t="s">
        <v>87</v>
      </c>
      <c r="G48" s="24">
        <v>280000</v>
      </c>
      <c r="H48" s="24">
        <v>160000</v>
      </c>
      <c r="I48" s="24">
        <v>103000</v>
      </c>
      <c r="J48" s="24"/>
      <c r="K48" s="24"/>
      <c r="L48" s="24"/>
    </row>
    <row r="49" spans="1:12" ht="77.25" customHeight="1" x14ac:dyDescent="0.3">
      <c r="B49" s="32" t="s">
        <v>228</v>
      </c>
      <c r="C49" s="32" t="s">
        <v>227</v>
      </c>
      <c r="D49" s="32" t="s">
        <v>73</v>
      </c>
      <c r="E49" s="43" t="s">
        <v>229</v>
      </c>
      <c r="F49" s="44" t="s">
        <v>230</v>
      </c>
      <c r="G49" s="24">
        <v>237420.04</v>
      </c>
      <c r="H49" s="24">
        <v>237420.04</v>
      </c>
      <c r="I49" s="24">
        <v>237420.04</v>
      </c>
      <c r="J49" s="24"/>
      <c r="K49" s="24"/>
      <c r="L49" s="24"/>
    </row>
    <row r="50" spans="1:12" ht="57" customHeight="1" x14ac:dyDescent="0.3">
      <c r="B50" s="32" t="s">
        <v>88</v>
      </c>
      <c r="C50" s="32" t="s">
        <v>89</v>
      </c>
      <c r="D50" s="32" t="s">
        <v>73</v>
      </c>
      <c r="E50" s="43" t="s">
        <v>90</v>
      </c>
      <c r="F50" s="45" t="s">
        <v>91</v>
      </c>
      <c r="G50" s="24">
        <f>G51+G52+G53+G54+G55</f>
        <v>1166700</v>
      </c>
      <c r="H50" s="24">
        <f>H51+H52+H53+H54+H55</f>
        <v>638500</v>
      </c>
      <c r="I50" s="24">
        <f>I51+I52+I53+I54+I55</f>
        <v>275404.93</v>
      </c>
      <c r="J50" s="24"/>
      <c r="K50" s="24"/>
      <c r="L50" s="24">
        <f>L51+L52+L53+L54+L55</f>
        <v>0</v>
      </c>
    </row>
    <row r="51" spans="1:12" ht="45" customHeight="1" x14ac:dyDescent="0.2">
      <c r="B51" s="20"/>
      <c r="C51" s="20"/>
      <c r="D51" s="20"/>
      <c r="E51" s="18"/>
      <c r="F51" s="23" t="s">
        <v>99</v>
      </c>
      <c r="G51" s="24">
        <v>193500</v>
      </c>
      <c r="H51" s="24">
        <v>129500</v>
      </c>
      <c r="I51" s="24">
        <v>74563.399999999994</v>
      </c>
      <c r="J51" s="24"/>
      <c r="K51" s="24"/>
      <c r="L51" s="24"/>
    </row>
    <row r="52" spans="1:12" ht="59.25" customHeight="1" x14ac:dyDescent="0.2">
      <c r="B52" s="20"/>
      <c r="C52" s="20"/>
      <c r="D52" s="20"/>
      <c r="E52" s="18"/>
      <c r="F52" s="23" t="s">
        <v>92</v>
      </c>
      <c r="G52" s="24">
        <v>72000</v>
      </c>
      <c r="H52" s="24">
        <v>36000</v>
      </c>
      <c r="I52" s="24">
        <v>18916.490000000002</v>
      </c>
      <c r="J52" s="24"/>
      <c r="K52" s="24"/>
      <c r="L52" s="24"/>
    </row>
    <row r="53" spans="1:12" ht="39" customHeight="1" x14ac:dyDescent="0.2">
      <c r="B53" s="20"/>
      <c r="C53" s="20"/>
      <c r="D53" s="20"/>
      <c r="E53" s="18"/>
      <c r="F53" s="23" t="s">
        <v>93</v>
      </c>
      <c r="G53" s="24">
        <v>39000</v>
      </c>
      <c r="H53" s="24">
        <v>39000</v>
      </c>
      <c r="I53" s="24">
        <v>23895</v>
      </c>
      <c r="J53" s="24"/>
      <c r="K53" s="24"/>
      <c r="L53" s="24"/>
    </row>
    <row r="54" spans="1:12" ht="108.75" customHeight="1" x14ac:dyDescent="0.2">
      <c r="B54" s="20"/>
      <c r="C54" s="20"/>
      <c r="D54" s="20"/>
      <c r="E54" s="18"/>
      <c r="F54" s="23" t="s">
        <v>407</v>
      </c>
      <c r="G54" s="24">
        <v>682200</v>
      </c>
      <c r="H54" s="24">
        <v>344000</v>
      </c>
      <c r="I54" s="24">
        <v>131778.18</v>
      </c>
      <c r="J54" s="24"/>
      <c r="K54" s="24"/>
      <c r="L54" s="24"/>
    </row>
    <row r="55" spans="1:12" ht="51" customHeight="1" x14ac:dyDescent="0.2">
      <c r="B55" s="20"/>
      <c r="C55" s="20"/>
      <c r="D55" s="20"/>
      <c r="E55" s="18"/>
      <c r="F55" s="23" t="s">
        <v>94</v>
      </c>
      <c r="G55" s="24">
        <v>180000</v>
      </c>
      <c r="H55" s="24">
        <v>90000</v>
      </c>
      <c r="I55" s="24">
        <v>26251.86</v>
      </c>
      <c r="J55" s="24"/>
      <c r="K55" s="24"/>
      <c r="L55" s="24"/>
    </row>
    <row r="56" spans="1:12" ht="28.5" customHeight="1" x14ac:dyDescent="0.2">
      <c r="B56" s="20"/>
      <c r="C56" s="20"/>
      <c r="D56" s="20"/>
      <c r="E56" s="18"/>
      <c r="F56" s="23" t="s">
        <v>408</v>
      </c>
      <c r="G56" s="24">
        <f>G57</f>
        <v>32100</v>
      </c>
      <c r="H56" s="24">
        <f>H57</f>
        <v>24200</v>
      </c>
      <c r="I56" s="24">
        <f>I57</f>
        <v>18055</v>
      </c>
      <c r="J56" s="24"/>
      <c r="K56" s="24"/>
      <c r="L56" s="24"/>
    </row>
    <row r="57" spans="1:12" ht="54.75" customHeight="1" x14ac:dyDescent="0.3">
      <c r="B57" s="38" t="s">
        <v>284</v>
      </c>
      <c r="C57" s="20">
        <v>3121</v>
      </c>
      <c r="D57" s="20"/>
      <c r="E57" s="46" t="s">
        <v>299</v>
      </c>
      <c r="F57" s="23" t="s">
        <v>285</v>
      </c>
      <c r="G57" s="24">
        <v>32100</v>
      </c>
      <c r="H57" s="24">
        <v>24200</v>
      </c>
      <c r="I57" s="24">
        <v>18055</v>
      </c>
      <c r="J57" s="24"/>
      <c r="K57" s="24"/>
      <c r="L57" s="24"/>
    </row>
    <row r="58" spans="1:12" s="30" customFormat="1" ht="35.25" customHeight="1" x14ac:dyDescent="0.2">
      <c r="A58" s="26"/>
      <c r="B58" s="47"/>
      <c r="C58" s="47"/>
      <c r="D58" s="47"/>
      <c r="E58" s="48"/>
      <c r="F58" s="49" t="s">
        <v>100</v>
      </c>
      <c r="G58" s="29">
        <f>G59</f>
        <v>121900</v>
      </c>
      <c r="H58" s="29">
        <f>H59</f>
        <v>60756</v>
      </c>
      <c r="I58" s="29">
        <f>I59</f>
        <v>56612.04</v>
      </c>
      <c r="J58" s="29"/>
      <c r="K58" s="29"/>
      <c r="L58" s="29">
        <f>L59</f>
        <v>0</v>
      </c>
    </row>
    <row r="59" spans="1:12" ht="56.25" x14ac:dyDescent="0.3">
      <c r="B59" s="32" t="s">
        <v>101</v>
      </c>
      <c r="C59" s="32" t="s">
        <v>102</v>
      </c>
      <c r="D59" s="32" t="s">
        <v>103</v>
      </c>
      <c r="E59" s="37" t="s">
        <v>104</v>
      </c>
      <c r="F59" s="23" t="s">
        <v>105</v>
      </c>
      <c r="G59" s="24">
        <v>121900</v>
      </c>
      <c r="H59" s="24">
        <v>60756</v>
      </c>
      <c r="I59" s="24">
        <v>56612.04</v>
      </c>
      <c r="J59" s="24"/>
      <c r="K59" s="24"/>
      <c r="L59" s="24"/>
    </row>
    <row r="60" spans="1:12" s="30" customFormat="1" ht="32.25" customHeight="1" x14ac:dyDescent="0.2">
      <c r="A60" s="26"/>
      <c r="B60" s="47"/>
      <c r="C60" s="47"/>
      <c r="D60" s="47"/>
      <c r="E60" s="48"/>
      <c r="F60" s="49" t="s">
        <v>106</v>
      </c>
      <c r="G60" s="29">
        <f>G61+G63+G64+G65+G68+G67</f>
        <v>468100</v>
      </c>
      <c r="H60" s="29">
        <f>H61+H63+H64+H65+H68+H67</f>
        <v>158206</v>
      </c>
      <c r="I60" s="29">
        <f>I61+I63+I64+I65+I68+I67</f>
        <v>50335.51</v>
      </c>
      <c r="J60" s="29">
        <f>J61+J63+J64+J65+J68</f>
        <v>1500000</v>
      </c>
      <c r="K60" s="29">
        <f>K61+K63+K64+K65+K68</f>
        <v>0</v>
      </c>
      <c r="L60" s="29">
        <f>L61+L63+L64+L65+L68</f>
        <v>0</v>
      </c>
    </row>
    <row r="61" spans="1:12" ht="152.25" customHeight="1" x14ac:dyDescent="0.3">
      <c r="B61" s="32" t="s">
        <v>107</v>
      </c>
      <c r="C61" s="32" t="s">
        <v>108</v>
      </c>
      <c r="D61" s="32" t="s">
        <v>109</v>
      </c>
      <c r="E61" s="37" t="s">
        <v>110</v>
      </c>
      <c r="F61" s="50" t="s">
        <v>111</v>
      </c>
      <c r="G61" s="24">
        <v>124000</v>
      </c>
      <c r="H61" s="24">
        <v>60300</v>
      </c>
      <c r="I61" s="24">
        <v>13348.94</v>
      </c>
      <c r="J61" s="24"/>
      <c r="K61" s="24"/>
      <c r="L61" s="24"/>
    </row>
    <row r="62" spans="1:12" ht="56.25" hidden="1" x14ac:dyDescent="0.3">
      <c r="B62" s="32" t="s">
        <v>112</v>
      </c>
      <c r="C62" s="32" t="s">
        <v>113</v>
      </c>
      <c r="D62" s="32"/>
      <c r="E62" s="37" t="s">
        <v>114</v>
      </c>
      <c r="F62" s="50"/>
      <c r="G62" s="24"/>
      <c r="H62" s="24"/>
      <c r="I62" s="24"/>
      <c r="J62" s="24"/>
      <c r="K62" s="24"/>
      <c r="L62" s="24"/>
    </row>
    <row r="63" spans="1:12" ht="106.5" customHeight="1" x14ac:dyDescent="0.3">
      <c r="B63" s="32" t="s">
        <v>115</v>
      </c>
      <c r="C63" s="32" t="s">
        <v>116</v>
      </c>
      <c r="D63" s="32" t="s">
        <v>117</v>
      </c>
      <c r="E63" s="37" t="s">
        <v>118</v>
      </c>
      <c r="F63" s="50" t="s">
        <v>119</v>
      </c>
      <c r="G63" s="24">
        <v>236000</v>
      </c>
      <c r="H63" s="24">
        <v>60700</v>
      </c>
      <c r="I63" s="24">
        <v>17000</v>
      </c>
      <c r="J63" s="24"/>
      <c r="K63" s="24"/>
      <c r="L63" s="24"/>
    </row>
    <row r="64" spans="1:12" ht="136.5" customHeight="1" x14ac:dyDescent="0.3">
      <c r="B64" s="32" t="s">
        <v>120</v>
      </c>
      <c r="C64" s="32" t="s">
        <v>121</v>
      </c>
      <c r="D64" s="32" t="s">
        <v>117</v>
      </c>
      <c r="E64" s="37" t="s">
        <v>122</v>
      </c>
      <c r="F64" s="50" t="s">
        <v>123</v>
      </c>
      <c r="G64" s="24">
        <v>68100</v>
      </c>
      <c r="H64" s="24">
        <v>32206</v>
      </c>
      <c r="I64" s="24">
        <v>19986.57</v>
      </c>
      <c r="J64" s="24"/>
      <c r="K64" s="24"/>
      <c r="L64" s="24"/>
    </row>
    <row r="65" spans="1:12" ht="16.5" hidden="1" customHeight="1" x14ac:dyDescent="0.3">
      <c r="B65" s="32" t="s">
        <v>124</v>
      </c>
      <c r="C65" s="32" t="s">
        <v>125</v>
      </c>
      <c r="D65" s="32" t="s">
        <v>45</v>
      </c>
      <c r="E65" s="37" t="s">
        <v>126</v>
      </c>
      <c r="F65" s="50" t="s">
        <v>127</v>
      </c>
      <c r="G65" s="24"/>
      <c r="H65" s="24"/>
      <c r="I65" s="24"/>
      <c r="J65" s="24"/>
      <c r="K65" s="24"/>
      <c r="L65" s="24"/>
    </row>
    <row r="66" spans="1:12" ht="16.5" hidden="1" customHeight="1" x14ac:dyDescent="0.3">
      <c r="B66" s="32"/>
      <c r="C66" s="32"/>
      <c r="D66" s="32"/>
      <c r="E66" s="37"/>
      <c r="F66" s="50"/>
      <c r="G66" s="24"/>
      <c r="H66" s="24"/>
      <c r="I66" s="24"/>
      <c r="J66" s="24"/>
      <c r="K66" s="24"/>
      <c r="L66" s="24"/>
    </row>
    <row r="67" spans="1:12" ht="105.75" customHeight="1" x14ac:dyDescent="0.3">
      <c r="B67" s="32" t="s">
        <v>146</v>
      </c>
      <c r="C67" s="32" t="s">
        <v>147</v>
      </c>
      <c r="D67" s="32" t="s">
        <v>148</v>
      </c>
      <c r="E67" s="37" t="s">
        <v>149</v>
      </c>
      <c r="F67" s="50" t="s">
        <v>336</v>
      </c>
      <c r="G67" s="24">
        <v>40000</v>
      </c>
      <c r="H67" s="24">
        <v>5000</v>
      </c>
      <c r="I67" s="24">
        <v>0</v>
      </c>
      <c r="J67" s="24"/>
      <c r="K67" s="24"/>
      <c r="L67" s="24"/>
    </row>
    <row r="68" spans="1:12" ht="93.75" customHeight="1" x14ac:dyDescent="0.3">
      <c r="B68" s="32" t="s">
        <v>124</v>
      </c>
      <c r="C68" s="32" t="s">
        <v>125</v>
      </c>
      <c r="D68" s="32"/>
      <c r="E68" s="37" t="s">
        <v>286</v>
      </c>
      <c r="F68" s="50"/>
      <c r="G68" s="24"/>
      <c r="H68" s="24"/>
      <c r="I68" s="24"/>
      <c r="J68" s="24">
        <v>1500000</v>
      </c>
      <c r="K68" s="24">
        <v>0</v>
      </c>
      <c r="L68" s="24">
        <v>0</v>
      </c>
    </row>
    <row r="69" spans="1:12" s="30" customFormat="1" ht="39.75" customHeight="1" x14ac:dyDescent="0.2">
      <c r="A69" s="26"/>
      <c r="B69" s="47"/>
      <c r="C69" s="47"/>
      <c r="D69" s="47"/>
      <c r="E69" s="48"/>
      <c r="F69" s="49" t="s">
        <v>128</v>
      </c>
      <c r="G69" s="29">
        <f>G70+G71+G72+G73+G74+G75+G76+G77+G78</f>
        <v>6290900</v>
      </c>
      <c r="H69" s="29">
        <f>H70+H71+H72+H73+H74+H75+H76+H77+H78</f>
        <v>2673461</v>
      </c>
      <c r="I69" s="29">
        <f>I70+I71+I72+I73+I74+I75+I76+I77+I78</f>
        <v>2129517.62</v>
      </c>
      <c r="J69" s="29"/>
      <c r="K69" s="29"/>
      <c r="L69" s="29">
        <f>L70+L71+L72+L73+L74+L75+L76+L77+L78</f>
        <v>0</v>
      </c>
    </row>
    <row r="70" spans="1:12" ht="72.75" customHeight="1" x14ac:dyDescent="0.3">
      <c r="B70" s="32" t="s">
        <v>129</v>
      </c>
      <c r="C70" s="32" t="s">
        <v>130</v>
      </c>
      <c r="D70" s="32" t="s">
        <v>117</v>
      </c>
      <c r="E70" s="43" t="s">
        <v>131</v>
      </c>
      <c r="F70" s="23" t="s">
        <v>150</v>
      </c>
      <c r="G70" s="24">
        <v>20000</v>
      </c>
      <c r="H70" s="24">
        <v>9800</v>
      </c>
      <c r="I70" s="24">
        <v>6276.2</v>
      </c>
      <c r="J70" s="24"/>
      <c r="K70" s="24"/>
      <c r="L70" s="24"/>
    </row>
    <row r="71" spans="1:12" ht="59.25" customHeight="1" x14ac:dyDescent="0.3">
      <c r="B71" s="32" t="s">
        <v>132</v>
      </c>
      <c r="C71" s="32" t="s">
        <v>133</v>
      </c>
      <c r="D71" s="32" t="s">
        <v>134</v>
      </c>
      <c r="E71" s="43" t="s">
        <v>135</v>
      </c>
      <c r="F71" s="23" t="s">
        <v>151</v>
      </c>
      <c r="G71" s="24">
        <v>187800</v>
      </c>
      <c r="H71" s="24">
        <v>92980</v>
      </c>
      <c r="I71" s="24">
        <v>84213.16</v>
      </c>
      <c r="J71" s="24"/>
      <c r="K71" s="24"/>
      <c r="L71" s="24"/>
    </row>
    <row r="72" spans="1:12" ht="99.75" customHeight="1" x14ac:dyDescent="0.3">
      <c r="B72" s="32" t="s">
        <v>136</v>
      </c>
      <c r="C72" s="32" t="s">
        <v>137</v>
      </c>
      <c r="D72" s="32" t="s">
        <v>134</v>
      </c>
      <c r="E72" s="37" t="s">
        <v>138</v>
      </c>
      <c r="F72" s="23" t="s">
        <v>152</v>
      </c>
      <c r="G72" s="24">
        <v>2754000</v>
      </c>
      <c r="H72" s="24">
        <v>1041000</v>
      </c>
      <c r="I72" s="24">
        <v>832064.89</v>
      </c>
      <c r="J72" s="24"/>
      <c r="K72" s="24"/>
      <c r="L72" s="24"/>
    </row>
    <row r="73" spans="1:12" ht="120.75" customHeight="1" x14ac:dyDescent="0.3">
      <c r="B73" s="32" t="s">
        <v>139</v>
      </c>
      <c r="C73" s="32" t="s">
        <v>140</v>
      </c>
      <c r="D73" s="32" t="s">
        <v>134</v>
      </c>
      <c r="E73" s="37" t="s">
        <v>141</v>
      </c>
      <c r="F73" s="23" t="s">
        <v>153</v>
      </c>
      <c r="G73" s="24">
        <v>90000</v>
      </c>
      <c r="H73" s="24">
        <v>70600</v>
      </c>
      <c r="I73" s="24">
        <v>70590</v>
      </c>
      <c r="J73" s="24"/>
      <c r="K73" s="24"/>
      <c r="L73" s="24"/>
    </row>
    <row r="74" spans="1:12" ht="236.25" customHeight="1" x14ac:dyDescent="0.3">
      <c r="B74" s="32" t="s">
        <v>142</v>
      </c>
      <c r="C74" s="32" t="s">
        <v>143</v>
      </c>
      <c r="D74" s="32" t="s">
        <v>144</v>
      </c>
      <c r="E74" s="43" t="s">
        <v>145</v>
      </c>
      <c r="F74" s="23" t="s">
        <v>154</v>
      </c>
      <c r="G74" s="24">
        <v>200000</v>
      </c>
      <c r="H74" s="24">
        <v>99000</v>
      </c>
      <c r="I74" s="24">
        <v>80591.67</v>
      </c>
      <c r="J74" s="24"/>
      <c r="K74" s="24"/>
      <c r="L74" s="24"/>
    </row>
    <row r="75" spans="1:12" ht="213.75" customHeight="1" x14ac:dyDescent="0.3">
      <c r="B75" s="32" t="s">
        <v>107</v>
      </c>
      <c r="C75" s="32" t="s">
        <v>108</v>
      </c>
      <c r="D75" s="32" t="s">
        <v>109</v>
      </c>
      <c r="E75" s="37" t="s">
        <v>110</v>
      </c>
      <c r="F75" s="23" t="s">
        <v>155</v>
      </c>
      <c r="G75" s="24">
        <v>104000</v>
      </c>
      <c r="H75" s="24">
        <v>52775</v>
      </c>
      <c r="I75" s="24">
        <v>46240.38</v>
      </c>
      <c r="J75" s="24"/>
      <c r="K75" s="24"/>
      <c r="L75" s="24"/>
    </row>
    <row r="76" spans="1:12" ht="78" customHeight="1" x14ac:dyDescent="0.3">
      <c r="B76" s="32" t="s">
        <v>115</v>
      </c>
      <c r="C76" s="32" t="s">
        <v>116</v>
      </c>
      <c r="D76" s="32" t="s">
        <v>117</v>
      </c>
      <c r="E76" s="37" t="s">
        <v>118</v>
      </c>
      <c r="F76" s="23"/>
      <c r="G76" s="24">
        <v>691900</v>
      </c>
      <c r="H76" s="24">
        <v>340200</v>
      </c>
      <c r="I76" s="24">
        <v>260301.25</v>
      </c>
      <c r="J76" s="24"/>
      <c r="K76" s="24"/>
      <c r="L76" s="24"/>
    </row>
    <row r="77" spans="1:12" ht="133.5" customHeight="1" x14ac:dyDescent="0.3">
      <c r="B77" s="32" t="s">
        <v>120</v>
      </c>
      <c r="C77" s="32" t="s">
        <v>121</v>
      </c>
      <c r="D77" s="32" t="s">
        <v>117</v>
      </c>
      <c r="E77" s="37" t="s">
        <v>122</v>
      </c>
      <c r="F77" s="23" t="s">
        <v>122</v>
      </c>
      <c r="G77" s="24">
        <v>324700</v>
      </c>
      <c r="H77" s="24">
        <v>176036</v>
      </c>
      <c r="I77" s="24">
        <v>124263.77</v>
      </c>
      <c r="J77" s="24"/>
      <c r="K77" s="24"/>
      <c r="L77" s="24"/>
    </row>
    <row r="78" spans="1:12" ht="80.25" customHeight="1" x14ac:dyDescent="0.3">
      <c r="B78" s="32" t="s">
        <v>146</v>
      </c>
      <c r="C78" s="32" t="s">
        <v>147</v>
      </c>
      <c r="D78" s="32" t="s">
        <v>148</v>
      </c>
      <c r="E78" s="37" t="s">
        <v>149</v>
      </c>
      <c r="F78" s="23"/>
      <c r="G78" s="24">
        <v>1918500</v>
      </c>
      <c r="H78" s="24">
        <v>791070</v>
      </c>
      <c r="I78" s="24">
        <v>624976.30000000005</v>
      </c>
      <c r="J78" s="24"/>
      <c r="K78" s="24"/>
      <c r="L78" s="24"/>
    </row>
    <row r="79" spans="1:12" ht="50.25" customHeight="1" x14ac:dyDescent="0.3">
      <c r="B79" s="32"/>
      <c r="C79" s="32"/>
      <c r="D79" s="32"/>
      <c r="E79" s="37"/>
      <c r="F79" s="49" t="s">
        <v>267</v>
      </c>
      <c r="G79" s="29">
        <f t="shared" ref="G79:L79" si="2">G80+G81+G82</f>
        <v>488124</v>
      </c>
      <c r="H79" s="29">
        <f t="shared" si="2"/>
        <v>488124</v>
      </c>
      <c r="I79" s="29">
        <f t="shared" si="2"/>
        <v>488124</v>
      </c>
      <c r="J79" s="29">
        <f t="shared" si="2"/>
        <v>16000</v>
      </c>
      <c r="K79" s="29">
        <f t="shared" si="2"/>
        <v>0</v>
      </c>
      <c r="L79" s="29">
        <f t="shared" si="2"/>
        <v>0</v>
      </c>
    </row>
    <row r="80" spans="1:12" ht="149.25" customHeight="1" x14ac:dyDescent="0.3">
      <c r="B80" s="51" t="s">
        <v>323</v>
      </c>
      <c r="C80" s="51" t="s">
        <v>324</v>
      </c>
      <c r="D80" s="51" t="s">
        <v>325</v>
      </c>
      <c r="E80" s="37" t="s">
        <v>326</v>
      </c>
      <c r="F80" s="52" t="s">
        <v>327</v>
      </c>
      <c r="G80" s="24">
        <v>7000</v>
      </c>
      <c r="H80" s="24">
        <v>7000</v>
      </c>
      <c r="I80" s="24">
        <v>7000</v>
      </c>
      <c r="J80" s="24"/>
      <c r="K80" s="24"/>
      <c r="L80" s="24"/>
    </row>
    <row r="81" spans="1:12" ht="72.75" customHeight="1" x14ac:dyDescent="0.3">
      <c r="B81" s="51" t="s">
        <v>146</v>
      </c>
      <c r="C81" s="51" t="s">
        <v>147</v>
      </c>
      <c r="D81" s="51" t="s">
        <v>148</v>
      </c>
      <c r="E81" s="37" t="s">
        <v>149</v>
      </c>
      <c r="F81" s="52" t="s">
        <v>328</v>
      </c>
      <c r="G81" s="24">
        <v>481124</v>
      </c>
      <c r="H81" s="24">
        <v>481124</v>
      </c>
      <c r="I81" s="24">
        <v>481124</v>
      </c>
      <c r="J81" s="24"/>
      <c r="K81" s="24"/>
      <c r="L81" s="24"/>
    </row>
    <row r="82" spans="1:12" ht="66" customHeight="1" x14ac:dyDescent="0.3">
      <c r="B82" s="51" t="s">
        <v>390</v>
      </c>
      <c r="C82" s="51" t="s">
        <v>391</v>
      </c>
      <c r="D82" s="51" t="s">
        <v>294</v>
      </c>
      <c r="E82" s="37" t="s">
        <v>246</v>
      </c>
      <c r="F82" s="52" t="s">
        <v>392</v>
      </c>
      <c r="G82" s="24">
        <v>0</v>
      </c>
      <c r="H82" s="24"/>
      <c r="I82" s="24"/>
      <c r="J82" s="24">
        <v>16000</v>
      </c>
      <c r="K82" s="24">
        <v>0</v>
      </c>
      <c r="L82" s="24">
        <v>0</v>
      </c>
    </row>
    <row r="83" spans="1:12" s="30" customFormat="1" ht="25.5" customHeight="1" x14ac:dyDescent="0.2">
      <c r="A83" s="26"/>
      <c r="B83" s="47"/>
      <c r="C83" s="47"/>
      <c r="D83" s="47"/>
      <c r="E83" s="48" t="s">
        <v>6</v>
      </c>
      <c r="F83" s="49"/>
      <c r="G83" s="29">
        <f t="shared" ref="G83:L83" si="3">G69+G60+G58+G37+G56+G79</f>
        <v>9378944.0399999991</v>
      </c>
      <c r="H83" s="29">
        <f t="shared" si="3"/>
        <v>4643417.04</v>
      </c>
      <c r="I83" s="29">
        <f t="shared" si="3"/>
        <v>3446865.06</v>
      </c>
      <c r="J83" s="29">
        <f t="shared" si="3"/>
        <v>1516000</v>
      </c>
      <c r="K83" s="29">
        <f t="shared" si="3"/>
        <v>0</v>
      </c>
      <c r="L83" s="29">
        <f t="shared" si="3"/>
        <v>0</v>
      </c>
    </row>
    <row r="84" spans="1:12" s="30" customFormat="1" ht="53.25" customHeight="1" x14ac:dyDescent="0.2">
      <c r="A84" s="26"/>
      <c r="B84" s="41" t="s">
        <v>274</v>
      </c>
      <c r="C84" s="116" t="s">
        <v>273</v>
      </c>
      <c r="D84" s="117"/>
      <c r="E84" s="118"/>
      <c r="F84" s="49"/>
      <c r="G84" s="29"/>
      <c r="H84" s="29"/>
      <c r="I84" s="29"/>
      <c r="J84" s="29"/>
      <c r="K84" s="29"/>
      <c r="L84" s="29"/>
    </row>
    <row r="85" spans="1:12" s="30" customFormat="1" ht="53.25" customHeight="1" x14ac:dyDescent="0.2">
      <c r="A85" s="26"/>
      <c r="B85" s="41" t="s">
        <v>397</v>
      </c>
      <c r="C85" s="101" t="s">
        <v>273</v>
      </c>
      <c r="D85" s="102"/>
      <c r="E85" s="103"/>
      <c r="F85" s="49"/>
      <c r="G85" s="29"/>
      <c r="H85" s="29"/>
      <c r="I85" s="29"/>
      <c r="J85" s="29"/>
      <c r="K85" s="29"/>
      <c r="L85" s="29"/>
    </row>
    <row r="86" spans="1:12" s="30" customFormat="1" ht="78" customHeight="1" x14ac:dyDescent="0.3">
      <c r="A86" s="26"/>
      <c r="B86" s="32" t="s">
        <v>398</v>
      </c>
      <c r="C86" s="32" t="s">
        <v>399</v>
      </c>
      <c r="D86" s="32" t="s">
        <v>167</v>
      </c>
      <c r="E86" s="1" t="s">
        <v>400</v>
      </c>
      <c r="F86" s="49" t="s">
        <v>409</v>
      </c>
      <c r="G86" s="29">
        <f>G87+G88+G89</f>
        <v>145500</v>
      </c>
      <c r="H86" s="29">
        <f>H87+H88+H89</f>
        <v>9050</v>
      </c>
      <c r="I86" s="29">
        <f>I87+I88+I89</f>
        <v>2932.6</v>
      </c>
      <c r="J86" s="29">
        <f>J87+J88+J89+J90</f>
        <v>334600</v>
      </c>
      <c r="K86" s="29">
        <f>K87+K88+K89</f>
        <v>0</v>
      </c>
      <c r="L86" s="29">
        <f>L87+L88+L89</f>
        <v>0</v>
      </c>
    </row>
    <row r="87" spans="1:12" s="30" customFormat="1" ht="28.5" customHeight="1" x14ac:dyDescent="0.2">
      <c r="A87" s="26"/>
      <c r="B87" s="47"/>
      <c r="C87" s="47"/>
      <c r="D87" s="47"/>
      <c r="E87" s="48"/>
      <c r="F87" s="23" t="s">
        <v>275</v>
      </c>
      <c r="G87" s="24">
        <v>10000</v>
      </c>
      <c r="H87" s="24">
        <v>5000</v>
      </c>
      <c r="I87" s="24">
        <v>0</v>
      </c>
      <c r="J87" s="24"/>
      <c r="K87" s="24"/>
      <c r="L87" s="24"/>
    </row>
    <row r="88" spans="1:12" s="30" customFormat="1" ht="52.5" customHeight="1" x14ac:dyDescent="0.2">
      <c r="A88" s="26"/>
      <c r="B88" s="47"/>
      <c r="C88" s="47"/>
      <c r="D88" s="47"/>
      <c r="E88" s="48"/>
      <c r="F88" s="23" t="s">
        <v>396</v>
      </c>
      <c r="G88" s="24">
        <v>5500</v>
      </c>
      <c r="H88" s="24">
        <v>4050</v>
      </c>
      <c r="I88" s="24">
        <v>2932.6</v>
      </c>
      <c r="J88" s="24"/>
      <c r="K88" s="24"/>
      <c r="L88" s="24"/>
    </row>
    <row r="89" spans="1:12" s="30" customFormat="1" ht="38.25" customHeight="1" x14ac:dyDescent="0.2">
      <c r="A89" s="26"/>
      <c r="B89" s="47"/>
      <c r="C89" s="47"/>
      <c r="D89" s="47"/>
      <c r="E89" s="48"/>
      <c r="F89" s="23" t="s">
        <v>395</v>
      </c>
      <c r="G89" s="24">
        <v>130000</v>
      </c>
      <c r="H89" s="24"/>
      <c r="I89" s="24"/>
      <c r="J89" s="24"/>
      <c r="K89" s="24"/>
      <c r="L89" s="24"/>
    </row>
    <row r="90" spans="1:12" s="30" customFormat="1" ht="41.25" customHeight="1" x14ac:dyDescent="0.2">
      <c r="A90" s="26"/>
      <c r="B90" s="47"/>
      <c r="C90" s="47"/>
      <c r="D90" s="47"/>
      <c r="E90" s="48"/>
      <c r="F90" s="23" t="s">
        <v>393</v>
      </c>
      <c r="G90" s="24"/>
      <c r="H90" s="24"/>
      <c r="I90" s="24"/>
      <c r="J90" s="24">
        <v>334600</v>
      </c>
      <c r="K90" s="24">
        <v>0</v>
      </c>
      <c r="L90" s="24">
        <v>0</v>
      </c>
    </row>
    <row r="91" spans="1:12" s="30" customFormat="1" ht="25.5" customHeight="1" x14ac:dyDescent="0.2">
      <c r="A91" s="26"/>
      <c r="B91" s="47"/>
      <c r="C91" s="47"/>
      <c r="D91" s="47"/>
      <c r="E91" s="53" t="s">
        <v>276</v>
      </c>
      <c r="F91" s="49"/>
      <c r="G91" s="29">
        <f t="shared" ref="G91:L91" si="4">G86</f>
        <v>145500</v>
      </c>
      <c r="H91" s="29">
        <f t="shared" si="4"/>
        <v>9050</v>
      </c>
      <c r="I91" s="29">
        <f t="shared" si="4"/>
        <v>2932.6</v>
      </c>
      <c r="J91" s="29">
        <f t="shared" si="4"/>
        <v>334600</v>
      </c>
      <c r="K91" s="29">
        <f t="shared" si="4"/>
        <v>0</v>
      </c>
      <c r="L91" s="29">
        <f t="shared" si="4"/>
        <v>0</v>
      </c>
    </row>
    <row r="92" spans="1:12" ht="46.5" customHeight="1" x14ac:dyDescent="0.3">
      <c r="B92" s="54">
        <v>1000000</v>
      </c>
      <c r="C92" s="104" t="s">
        <v>156</v>
      </c>
      <c r="D92" s="105"/>
      <c r="E92" s="106"/>
      <c r="F92" s="23"/>
      <c r="G92" s="24"/>
      <c r="H92" s="24"/>
      <c r="I92" s="24"/>
      <c r="J92" s="24"/>
      <c r="K92" s="24"/>
      <c r="L92" s="24"/>
    </row>
    <row r="93" spans="1:12" ht="40.5" customHeight="1" x14ac:dyDescent="0.3">
      <c r="B93" s="54">
        <v>1010000</v>
      </c>
      <c r="C93" s="107" t="s">
        <v>156</v>
      </c>
      <c r="D93" s="108"/>
      <c r="E93" s="109"/>
      <c r="F93" s="23"/>
      <c r="G93" s="24"/>
      <c r="H93" s="24"/>
      <c r="I93" s="24"/>
      <c r="J93" s="24"/>
      <c r="K93" s="24"/>
      <c r="L93" s="24"/>
    </row>
    <row r="94" spans="1:12" ht="33" customHeight="1" x14ac:dyDescent="0.2">
      <c r="B94" s="20"/>
      <c r="C94" s="20"/>
      <c r="D94" s="20"/>
      <c r="E94" s="18"/>
      <c r="F94" s="49" t="s">
        <v>157</v>
      </c>
      <c r="G94" s="29">
        <f>G95+G96+G97</f>
        <v>117900</v>
      </c>
      <c r="H94" s="29">
        <f>H95+H96+H97</f>
        <v>46400</v>
      </c>
      <c r="I94" s="29">
        <f>I95+I96+I97</f>
        <v>12714.42</v>
      </c>
      <c r="J94" s="29">
        <f>J95</f>
        <v>0</v>
      </c>
      <c r="K94" s="29">
        <f>K95</f>
        <v>0</v>
      </c>
      <c r="L94" s="29">
        <f>L95</f>
        <v>0</v>
      </c>
    </row>
    <row r="95" spans="1:12" ht="44.25" customHeight="1" x14ac:dyDescent="0.3">
      <c r="B95" s="32" t="s">
        <v>165</v>
      </c>
      <c r="C95" s="32" t="s">
        <v>166</v>
      </c>
      <c r="D95" s="32" t="s">
        <v>167</v>
      </c>
      <c r="E95" s="43" t="s">
        <v>168</v>
      </c>
      <c r="F95" s="23" t="s">
        <v>158</v>
      </c>
      <c r="G95" s="24">
        <v>40000</v>
      </c>
      <c r="H95" s="24">
        <v>40000</v>
      </c>
      <c r="I95" s="24">
        <v>9864</v>
      </c>
      <c r="J95" s="24"/>
      <c r="K95" s="24"/>
      <c r="L95" s="24"/>
    </row>
    <row r="96" spans="1:12" ht="36.75" customHeight="1" x14ac:dyDescent="0.3">
      <c r="B96" s="32"/>
      <c r="C96" s="32"/>
      <c r="D96" s="32"/>
      <c r="E96" s="43"/>
      <c r="F96" s="23" t="s">
        <v>277</v>
      </c>
      <c r="G96" s="24">
        <v>50000</v>
      </c>
      <c r="H96" s="24"/>
      <c r="I96" s="24"/>
      <c r="J96" s="24"/>
      <c r="K96" s="24"/>
      <c r="L96" s="24"/>
    </row>
    <row r="97" spans="1:13" ht="40.5" customHeight="1" x14ac:dyDescent="0.3">
      <c r="B97" s="32"/>
      <c r="C97" s="32"/>
      <c r="D97" s="32"/>
      <c r="E97" s="43"/>
      <c r="F97" s="23" t="s">
        <v>278</v>
      </c>
      <c r="G97" s="24">
        <v>27900</v>
      </c>
      <c r="H97" s="24">
        <v>6400</v>
      </c>
      <c r="I97" s="24">
        <v>2850.42</v>
      </c>
      <c r="J97" s="24"/>
      <c r="K97" s="24"/>
      <c r="L97" s="24"/>
    </row>
    <row r="98" spans="1:13" s="30" customFormat="1" ht="40.5" x14ac:dyDescent="0.2">
      <c r="A98" s="26"/>
      <c r="B98" s="47"/>
      <c r="C98" s="47"/>
      <c r="D98" s="47"/>
      <c r="E98" s="48"/>
      <c r="F98" s="49" t="s">
        <v>159</v>
      </c>
      <c r="G98" s="29">
        <f t="shared" ref="G98:L98" si="5">G99+G102+G103+G104+G105</f>
        <v>1442200</v>
      </c>
      <c r="H98" s="29">
        <f t="shared" si="5"/>
        <v>1188800</v>
      </c>
      <c r="I98" s="29">
        <f t="shared" si="5"/>
        <v>978329.37</v>
      </c>
      <c r="J98" s="29">
        <f t="shared" si="5"/>
        <v>0</v>
      </c>
      <c r="K98" s="29">
        <f t="shared" si="5"/>
        <v>0</v>
      </c>
      <c r="L98" s="29">
        <f t="shared" si="5"/>
        <v>0</v>
      </c>
    </row>
    <row r="99" spans="1:13" ht="44.25" customHeight="1" x14ac:dyDescent="0.3">
      <c r="B99" s="33" t="s">
        <v>160</v>
      </c>
      <c r="C99" s="33" t="s">
        <v>161</v>
      </c>
      <c r="D99" s="33" t="s">
        <v>162</v>
      </c>
      <c r="E99" s="37" t="s">
        <v>163</v>
      </c>
      <c r="F99" s="55"/>
      <c r="G99" s="56">
        <f>G100+G101</f>
        <v>1029300</v>
      </c>
      <c r="H99" s="56">
        <f>H100+H101</f>
        <v>916300</v>
      </c>
      <c r="I99" s="56">
        <f>I100+I101</f>
        <v>835734.52999999991</v>
      </c>
      <c r="J99" s="56"/>
      <c r="K99" s="56"/>
      <c r="L99" s="56">
        <f>L100+L101</f>
        <v>0</v>
      </c>
    </row>
    <row r="100" spans="1:13" ht="53.25" customHeight="1" x14ac:dyDescent="0.2">
      <c r="B100" s="20"/>
      <c r="C100" s="20"/>
      <c r="D100" s="20"/>
      <c r="E100" s="18"/>
      <c r="F100" s="23" t="s">
        <v>164</v>
      </c>
      <c r="G100" s="24">
        <v>949300</v>
      </c>
      <c r="H100" s="24">
        <v>881300</v>
      </c>
      <c r="I100" s="24">
        <v>802092.45</v>
      </c>
      <c r="J100" s="24"/>
      <c r="K100" s="24"/>
      <c r="L100" s="24"/>
    </row>
    <row r="101" spans="1:13" ht="34.5" customHeight="1" x14ac:dyDescent="0.2">
      <c r="B101" s="20"/>
      <c r="C101" s="20"/>
      <c r="D101" s="20"/>
      <c r="E101" s="18"/>
      <c r="F101" s="23" t="s">
        <v>169</v>
      </c>
      <c r="G101" s="24">
        <v>80000</v>
      </c>
      <c r="H101" s="24">
        <v>35000</v>
      </c>
      <c r="I101" s="24">
        <v>33642.080000000002</v>
      </c>
      <c r="J101" s="24"/>
      <c r="K101" s="24"/>
      <c r="L101" s="24"/>
    </row>
    <row r="102" spans="1:13" ht="97.5" customHeight="1" x14ac:dyDescent="0.3">
      <c r="B102" s="32" t="s">
        <v>170</v>
      </c>
      <c r="C102" s="32" t="s">
        <v>171</v>
      </c>
      <c r="D102" s="32" t="s">
        <v>172</v>
      </c>
      <c r="E102" s="43" t="s">
        <v>173</v>
      </c>
      <c r="F102" s="50" t="s">
        <v>180</v>
      </c>
      <c r="G102" s="24">
        <v>256000</v>
      </c>
      <c r="H102" s="24">
        <v>158150</v>
      </c>
      <c r="I102" s="24">
        <v>94273.17</v>
      </c>
      <c r="J102" s="24"/>
      <c r="K102" s="24"/>
      <c r="L102" s="24"/>
    </row>
    <row r="103" spans="1:13" ht="101.25" customHeight="1" x14ac:dyDescent="0.3">
      <c r="B103" s="32" t="s">
        <v>174</v>
      </c>
      <c r="C103" s="32" t="s">
        <v>175</v>
      </c>
      <c r="D103" s="32" t="s">
        <v>172</v>
      </c>
      <c r="E103" s="43" t="s">
        <v>176</v>
      </c>
      <c r="F103" s="50" t="s">
        <v>181</v>
      </c>
      <c r="G103" s="24">
        <v>87850</v>
      </c>
      <c r="H103" s="24">
        <v>80300</v>
      </c>
      <c r="I103" s="24">
        <v>43961.67</v>
      </c>
      <c r="J103" s="24"/>
      <c r="K103" s="24"/>
      <c r="L103" s="24"/>
    </row>
    <row r="104" spans="1:13" ht="152.25" customHeight="1" x14ac:dyDescent="0.3">
      <c r="B104" s="32" t="s">
        <v>177</v>
      </c>
      <c r="C104" s="32" t="s">
        <v>178</v>
      </c>
      <c r="D104" s="32" t="s">
        <v>172</v>
      </c>
      <c r="E104" s="43" t="s">
        <v>179</v>
      </c>
      <c r="F104" s="50" t="s">
        <v>182</v>
      </c>
      <c r="G104" s="24">
        <v>19050</v>
      </c>
      <c r="H104" s="24">
        <v>18050</v>
      </c>
      <c r="I104" s="24">
        <v>4360</v>
      </c>
      <c r="J104" s="24"/>
      <c r="K104" s="24"/>
      <c r="L104" s="24"/>
    </row>
    <row r="105" spans="1:13" ht="80.25" customHeight="1" x14ac:dyDescent="0.2">
      <c r="B105" s="22">
        <v>1017622</v>
      </c>
      <c r="C105" s="22">
        <v>7622</v>
      </c>
      <c r="D105" s="22" t="s">
        <v>183</v>
      </c>
      <c r="E105" s="1" t="s">
        <v>184</v>
      </c>
      <c r="F105" s="23" t="s">
        <v>185</v>
      </c>
      <c r="G105" s="24">
        <v>50000</v>
      </c>
      <c r="H105" s="24">
        <v>16000</v>
      </c>
      <c r="I105" s="24"/>
      <c r="J105" s="24"/>
      <c r="K105" s="24"/>
      <c r="L105" s="24"/>
    </row>
    <row r="106" spans="1:13" ht="44.25" customHeight="1" x14ac:dyDescent="0.2">
      <c r="B106" s="22"/>
      <c r="C106" s="22"/>
      <c r="D106" s="22"/>
      <c r="E106" s="1"/>
      <c r="F106" s="49" t="s">
        <v>267</v>
      </c>
      <c r="G106" s="29">
        <f>G107+G108+G109+G110</f>
        <v>39800</v>
      </c>
      <c r="H106" s="29">
        <f t="shared" ref="H106:M106" si="6">H107+H108+H109+H110</f>
        <v>22800</v>
      </c>
      <c r="I106" s="29">
        <f t="shared" si="6"/>
        <v>16549</v>
      </c>
      <c r="J106" s="29">
        <f t="shared" si="6"/>
        <v>0</v>
      </c>
      <c r="K106" s="29">
        <f t="shared" si="6"/>
        <v>0</v>
      </c>
      <c r="L106" s="29">
        <f t="shared" si="6"/>
        <v>0</v>
      </c>
      <c r="M106" s="57">
        <f t="shared" si="6"/>
        <v>0</v>
      </c>
    </row>
    <row r="107" spans="1:13" ht="79.5" customHeight="1" x14ac:dyDescent="0.3">
      <c r="B107" s="22" t="s">
        <v>170</v>
      </c>
      <c r="C107" s="22" t="s">
        <v>171</v>
      </c>
      <c r="D107" s="58" t="s">
        <v>172</v>
      </c>
      <c r="E107" s="43" t="s">
        <v>337</v>
      </c>
      <c r="F107" s="23" t="s">
        <v>341</v>
      </c>
      <c r="G107" s="24">
        <v>17000</v>
      </c>
      <c r="H107" s="24">
        <v>0</v>
      </c>
      <c r="I107" s="24">
        <v>0</v>
      </c>
      <c r="J107" s="24"/>
      <c r="K107" s="24"/>
      <c r="L107" s="24"/>
    </row>
    <row r="108" spans="1:13" ht="114.75" customHeight="1" x14ac:dyDescent="0.2">
      <c r="B108" s="22" t="s">
        <v>338</v>
      </c>
      <c r="C108" s="22" t="s">
        <v>339</v>
      </c>
      <c r="D108" s="22" t="s">
        <v>172</v>
      </c>
      <c r="E108" s="1" t="s">
        <v>340</v>
      </c>
      <c r="F108" s="23" t="s">
        <v>342</v>
      </c>
      <c r="G108" s="24">
        <v>13800</v>
      </c>
      <c r="H108" s="24">
        <v>13800</v>
      </c>
      <c r="I108" s="24">
        <v>13549</v>
      </c>
      <c r="J108" s="24"/>
      <c r="K108" s="24"/>
      <c r="L108" s="24"/>
    </row>
    <row r="109" spans="1:13" ht="48" customHeight="1" x14ac:dyDescent="0.2">
      <c r="B109" s="22" t="s">
        <v>160</v>
      </c>
      <c r="C109" s="22" t="s">
        <v>161</v>
      </c>
      <c r="D109" s="22" t="s">
        <v>162</v>
      </c>
      <c r="E109" s="1" t="s">
        <v>163</v>
      </c>
      <c r="F109" s="23" t="s">
        <v>377</v>
      </c>
      <c r="G109" s="24">
        <v>6000</v>
      </c>
      <c r="H109" s="24">
        <v>6000</v>
      </c>
      <c r="I109" s="24"/>
      <c r="J109" s="24"/>
      <c r="K109" s="24"/>
      <c r="L109" s="24"/>
    </row>
    <row r="110" spans="1:13" ht="65.25" customHeight="1" x14ac:dyDescent="0.2">
      <c r="B110" s="22" t="s">
        <v>375</v>
      </c>
      <c r="C110" s="22" t="s">
        <v>376</v>
      </c>
      <c r="D110" s="22" t="s">
        <v>183</v>
      </c>
      <c r="E110" s="1" t="s">
        <v>184</v>
      </c>
      <c r="F110" s="23" t="s">
        <v>378</v>
      </c>
      <c r="G110" s="24">
        <v>3000</v>
      </c>
      <c r="H110" s="24">
        <v>3000</v>
      </c>
      <c r="I110" s="24">
        <v>3000</v>
      </c>
      <c r="J110" s="24"/>
      <c r="K110" s="24"/>
      <c r="L110" s="24"/>
    </row>
    <row r="111" spans="1:13" s="30" customFormat="1" ht="35.25" customHeight="1" x14ac:dyDescent="0.2">
      <c r="A111" s="26"/>
      <c r="B111" s="27"/>
      <c r="C111" s="27"/>
      <c r="D111" s="27"/>
      <c r="E111" s="48" t="s">
        <v>6</v>
      </c>
      <c r="F111" s="49"/>
      <c r="G111" s="29">
        <f t="shared" ref="G111:L111" si="7">G98+G94+G106</f>
        <v>1599900</v>
      </c>
      <c r="H111" s="29">
        <f t="shared" si="7"/>
        <v>1258000</v>
      </c>
      <c r="I111" s="29">
        <f t="shared" si="7"/>
        <v>1007592.79</v>
      </c>
      <c r="J111" s="29">
        <f t="shared" si="7"/>
        <v>0</v>
      </c>
      <c r="K111" s="29">
        <f t="shared" si="7"/>
        <v>0</v>
      </c>
      <c r="L111" s="29">
        <f t="shared" si="7"/>
        <v>0</v>
      </c>
    </row>
    <row r="112" spans="1:13" ht="69.75" customHeight="1" x14ac:dyDescent="0.3">
      <c r="B112" s="54">
        <v>1200000</v>
      </c>
      <c r="C112" s="104" t="s">
        <v>213</v>
      </c>
      <c r="D112" s="105"/>
      <c r="E112" s="106"/>
      <c r="F112" s="23"/>
      <c r="G112" s="24"/>
      <c r="H112" s="24"/>
      <c r="I112" s="24"/>
      <c r="J112" s="24"/>
      <c r="K112" s="24"/>
      <c r="L112" s="24"/>
    </row>
    <row r="113" spans="2:13" ht="62.25" customHeight="1" x14ac:dyDescent="0.3">
      <c r="B113" s="59">
        <v>1210000</v>
      </c>
      <c r="C113" s="107" t="s">
        <v>214</v>
      </c>
      <c r="D113" s="108"/>
      <c r="E113" s="109"/>
      <c r="F113" s="23"/>
      <c r="G113" s="24"/>
      <c r="H113" s="24"/>
      <c r="I113" s="24"/>
      <c r="J113" s="24"/>
      <c r="K113" s="24"/>
      <c r="L113" s="24"/>
    </row>
    <row r="114" spans="2:13" ht="63.75" customHeight="1" x14ac:dyDescent="0.2">
      <c r="B114" s="20"/>
      <c r="C114" s="20"/>
      <c r="D114" s="20"/>
      <c r="E114" s="18"/>
      <c r="F114" s="49" t="s">
        <v>410</v>
      </c>
      <c r="G114" s="29">
        <f>G123+G145+G115+G133+G144</f>
        <v>40149281.210000001</v>
      </c>
      <c r="H114" s="29">
        <f>H123+H145+H115+H133+H144</f>
        <v>28418688.210000001</v>
      </c>
      <c r="I114" s="29">
        <f>I123+I145+I115+I133</f>
        <v>18444690.27</v>
      </c>
      <c r="J114" s="29">
        <f>J115+J121+J122+J123+J143+J145+J144</f>
        <v>12052939</v>
      </c>
      <c r="K114" s="29">
        <f>K115+K121+K122+K123+K143+K145+K144</f>
        <v>6605504</v>
      </c>
      <c r="L114" s="29">
        <f>L115+L121+L122+L123+L143+L145+L144</f>
        <v>4427814.84</v>
      </c>
    </row>
    <row r="115" spans="2:13" ht="53.25" customHeight="1" x14ac:dyDescent="0.3">
      <c r="B115" s="32" t="s">
        <v>35</v>
      </c>
      <c r="C115" s="32" t="s">
        <v>36</v>
      </c>
      <c r="D115" s="32" t="s">
        <v>291</v>
      </c>
      <c r="E115" s="43" t="s">
        <v>37</v>
      </c>
      <c r="F115" s="23" t="s">
        <v>242</v>
      </c>
      <c r="G115" s="29">
        <f>G116+G119+G117+G118+G120</f>
        <v>1812100</v>
      </c>
      <c r="H115" s="29">
        <f t="shared" ref="H115:M115" si="8">H116+H119+H117+H118+H120</f>
        <v>913263</v>
      </c>
      <c r="I115" s="29">
        <f t="shared" si="8"/>
        <v>268467.34999999998</v>
      </c>
      <c r="J115" s="29">
        <f t="shared" si="8"/>
        <v>3805000</v>
      </c>
      <c r="K115" s="29">
        <f t="shared" si="8"/>
        <v>1155000</v>
      </c>
      <c r="L115" s="29">
        <f t="shared" si="8"/>
        <v>585802.01</v>
      </c>
      <c r="M115" s="60">
        <f t="shared" si="8"/>
        <v>0</v>
      </c>
    </row>
    <row r="116" spans="2:13" ht="63.75" customHeight="1" x14ac:dyDescent="0.3">
      <c r="B116" s="51"/>
      <c r="C116" s="51"/>
      <c r="D116" s="51"/>
      <c r="E116" s="43"/>
      <c r="F116" s="1" t="s">
        <v>233</v>
      </c>
      <c r="G116" s="24">
        <v>1438400</v>
      </c>
      <c r="H116" s="24">
        <f>155000+358263+300000</f>
        <v>813263</v>
      </c>
      <c r="I116" s="24">
        <f>47478.5+110505.7+110783.15-300</f>
        <v>268467.34999999998</v>
      </c>
      <c r="J116" s="29"/>
      <c r="K116" s="29"/>
      <c r="L116" s="29"/>
    </row>
    <row r="117" spans="2:13" ht="46.5" customHeight="1" x14ac:dyDescent="0.3">
      <c r="B117" s="51"/>
      <c r="C117" s="51"/>
      <c r="D117" s="51"/>
      <c r="E117" s="43"/>
      <c r="F117" s="1" t="s">
        <v>365</v>
      </c>
      <c r="G117" s="24">
        <v>223000</v>
      </c>
      <c r="H117" s="24">
        <v>100000</v>
      </c>
      <c r="I117" s="24">
        <v>0</v>
      </c>
      <c r="J117" s="29"/>
      <c r="K117" s="29"/>
      <c r="L117" s="29"/>
    </row>
    <row r="118" spans="2:13" ht="46.5" customHeight="1" x14ac:dyDescent="0.3">
      <c r="B118" s="51"/>
      <c r="C118" s="51"/>
      <c r="D118" s="51"/>
      <c r="E118" s="43"/>
      <c r="F118" s="1" t="s">
        <v>366</v>
      </c>
      <c r="G118" s="24">
        <v>150700</v>
      </c>
      <c r="H118" s="24">
        <v>0</v>
      </c>
      <c r="I118" s="24">
        <v>0</v>
      </c>
      <c r="J118" s="29"/>
      <c r="K118" s="29"/>
      <c r="L118" s="29"/>
    </row>
    <row r="119" spans="2:13" ht="69.75" customHeight="1" x14ac:dyDescent="0.3">
      <c r="B119" s="51"/>
      <c r="C119" s="51"/>
      <c r="D119" s="51"/>
      <c r="E119" s="43"/>
      <c r="F119" s="1" t="s">
        <v>379</v>
      </c>
      <c r="G119" s="24"/>
      <c r="H119" s="24"/>
      <c r="I119" s="24"/>
      <c r="J119" s="29">
        <v>2600000</v>
      </c>
      <c r="K119" s="29">
        <v>700000</v>
      </c>
      <c r="L119" s="29">
        <v>585802.01</v>
      </c>
    </row>
    <row r="120" spans="2:13" ht="44.25" customHeight="1" x14ac:dyDescent="0.3">
      <c r="B120" s="51"/>
      <c r="C120" s="51"/>
      <c r="D120" s="51"/>
      <c r="E120" s="43"/>
      <c r="F120" s="1" t="s">
        <v>380</v>
      </c>
      <c r="G120" s="24"/>
      <c r="H120" s="24"/>
      <c r="I120" s="24"/>
      <c r="J120" s="29">
        <v>1205000</v>
      </c>
      <c r="K120" s="29">
        <v>455000</v>
      </c>
      <c r="L120" s="29">
        <v>0</v>
      </c>
    </row>
    <row r="121" spans="2:13" ht="120" customHeight="1" x14ac:dyDescent="0.3">
      <c r="B121" s="32" t="s">
        <v>310</v>
      </c>
      <c r="C121" s="32" t="s">
        <v>311</v>
      </c>
      <c r="D121" s="32" t="s">
        <v>9</v>
      </c>
      <c r="E121" s="43" t="s">
        <v>235</v>
      </c>
      <c r="F121" s="1" t="s">
        <v>312</v>
      </c>
      <c r="G121" s="24"/>
      <c r="H121" s="24"/>
      <c r="I121" s="24"/>
      <c r="J121" s="29">
        <v>500000</v>
      </c>
      <c r="K121" s="29">
        <v>0</v>
      </c>
      <c r="L121" s="29">
        <v>0</v>
      </c>
    </row>
    <row r="122" spans="2:13" ht="56.25" customHeight="1" x14ac:dyDescent="0.3">
      <c r="B122" s="32" t="s">
        <v>14</v>
      </c>
      <c r="C122" s="32" t="s">
        <v>15</v>
      </c>
      <c r="D122" s="32" t="s">
        <v>9</v>
      </c>
      <c r="E122" s="43" t="s">
        <v>16</v>
      </c>
      <c r="F122" s="1" t="s">
        <v>243</v>
      </c>
      <c r="G122" s="24"/>
      <c r="H122" s="24"/>
      <c r="I122" s="24"/>
      <c r="J122" s="29">
        <v>5342139</v>
      </c>
      <c r="K122" s="29">
        <v>3448704</v>
      </c>
      <c r="L122" s="29">
        <v>3185497.51</v>
      </c>
    </row>
    <row r="123" spans="2:13" ht="60" customHeight="1" x14ac:dyDescent="0.3">
      <c r="B123" s="32" t="s">
        <v>7</v>
      </c>
      <c r="C123" s="32" t="s">
        <v>8</v>
      </c>
      <c r="D123" s="32" t="s">
        <v>9</v>
      </c>
      <c r="E123" s="43" t="s">
        <v>10</v>
      </c>
      <c r="F123" s="46" t="s">
        <v>12</v>
      </c>
      <c r="G123" s="29">
        <f>G124+G127+G128+G129+G130+G131</f>
        <v>15697500</v>
      </c>
      <c r="H123" s="29">
        <f>H124+H127+H128+H129+H130+H131</f>
        <v>10877500</v>
      </c>
      <c r="I123" s="29">
        <f>I124+I127+I128+I129+I130+I131</f>
        <v>8745669.3299999982</v>
      </c>
      <c r="J123" s="29">
        <f>J124+J127+J131+J128+J129+J132</f>
        <v>2211800</v>
      </c>
      <c r="K123" s="29">
        <f>K124+K127+K131+K128+K129+K132</f>
        <v>2001800</v>
      </c>
      <c r="L123" s="29">
        <f>L124+L127+L131+L128+L129+L132</f>
        <v>656515.31999999995</v>
      </c>
    </row>
    <row r="124" spans="2:13" ht="188.25" customHeight="1" x14ac:dyDescent="0.2">
      <c r="B124" s="20"/>
      <c r="C124" s="20"/>
      <c r="D124" s="20"/>
      <c r="E124" s="18"/>
      <c r="F124" s="1" t="s">
        <v>405</v>
      </c>
      <c r="G124" s="24">
        <f>5000000+1600000+1734700+124000+30000+5000000</f>
        <v>13488700</v>
      </c>
      <c r="H124" s="24">
        <v>9668700</v>
      </c>
      <c r="I124" s="24">
        <v>8215521.4299999997</v>
      </c>
      <c r="J124" s="24"/>
      <c r="K124" s="24"/>
      <c r="L124" s="24"/>
    </row>
    <row r="125" spans="2:13" ht="65.25" hidden="1" customHeight="1" x14ac:dyDescent="0.2">
      <c r="B125" s="20"/>
      <c r="C125" s="20"/>
      <c r="D125" s="20"/>
      <c r="E125" s="18"/>
      <c r="F125" s="1" t="s">
        <v>202</v>
      </c>
      <c r="G125" s="24"/>
      <c r="H125" s="24"/>
      <c r="I125" s="24"/>
      <c r="J125" s="24"/>
      <c r="K125" s="24"/>
      <c r="L125" s="24">
        <v>0</v>
      </c>
    </row>
    <row r="126" spans="2:13" ht="30" hidden="1" customHeight="1" x14ac:dyDescent="0.2">
      <c r="B126" s="20"/>
      <c r="C126" s="20"/>
      <c r="D126" s="20"/>
      <c r="E126" s="18"/>
      <c r="F126" s="1" t="s">
        <v>11</v>
      </c>
      <c r="G126" s="24"/>
      <c r="H126" s="24"/>
      <c r="I126" s="24"/>
      <c r="J126" s="24"/>
      <c r="K126" s="24"/>
      <c r="L126" s="24"/>
    </row>
    <row r="127" spans="2:13" ht="129.75" customHeight="1" x14ac:dyDescent="0.2">
      <c r="B127" s="20"/>
      <c r="C127" s="20"/>
      <c r="D127" s="20"/>
      <c r="E127" s="18"/>
      <c r="F127" s="1" t="s">
        <v>406</v>
      </c>
      <c r="G127" s="24">
        <v>2094500</v>
      </c>
      <c r="H127" s="24">
        <f>844500+250000</f>
        <v>1094500</v>
      </c>
      <c r="I127" s="24">
        <v>432971.26</v>
      </c>
      <c r="J127" s="24"/>
      <c r="K127" s="24"/>
      <c r="L127" s="24"/>
    </row>
    <row r="128" spans="2:13" ht="45" customHeight="1" x14ac:dyDescent="0.2">
      <c r="B128" s="20"/>
      <c r="C128" s="20"/>
      <c r="D128" s="20"/>
      <c r="E128" s="18"/>
      <c r="F128" s="1" t="s">
        <v>297</v>
      </c>
      <c r="G128" s="24">
        <v>94000</v>
      </c>
      <c r="H128" s="24">
        <v>94000</v>
      </c>
      <c r="I128" s="24">
        <v>93663.35</v>
      </c>
      <c r="J128" s="24">
        <f>78000</f>
        <v>78000</v>
      </c>
      <c r="K128" s="24">
        <v>78000</v>
      </c>
      <c r="L128" s="24">
        <v>76179.39</v>
      </c>
    </row>
    <row r="129" spans="2:12" ht="52.5" customHeight="1" x14ac:dyDescent="0.2">
      <c r="B129" s="20"/>
      <c r="C129" s="20"/>
      <c r="D129" s="20"/>
      <c r="E129" s="18"/>
      <c r="F129" s="1" t="s">
        <v>296</v>
      </c>
      <c r="G129" s="24">
        <v>5300</v>
      </c>
      <c r="H129" s="24">
        <v>5300</v>
      </c>
      <c r="I129" s="24">
        <v>3513.29</v>
      </c>
      <c r="J129" s="24"/>
      <c r="K129" s="24"/>
      <c r="L129" s="24"/>
    </row>
    <row r="130" spans="2:12" ht="34.5" customHeight="1" x14ac:dyDescent="0.2">
      <c r="B130" s="20"/>
      <c r="C130" s="20"/>
      <c r="D130" s="20"/>
      <c r="E130" s="18"/>
      <c r="F130" s="1" t="s">
        <v>315</v>
      </c>
      <c r="G130" s="24">
        <v>15000</v>
      </c>
      <c r="H130" s="24">
        <v>15000</v>
      </c>
      <c r="I130" s="24"/>
      <c r="J130" s="24"/>
      <c r="K130" s="24"/>
      <c r="L130" s="24"/>
    </row>
    <row r="131" spans="2:12" ht="84.75" customHeight="1" x14ac:dyDescent="0.2">
      <c r="B131" s="20"/>
      <c r="C131" s="20"/>
      <c r="D131" s="20"/>
      <c r="E131" s="18"/>
      <c r="F131" s="1" t="s">
        <v>385</v>
      </c>
      <c r="G131" s="24">
        <v>0</v>
      </c>
      <c r="H131" s="24"/>
      <c r="I131" s="24"/>
      <c r="J131" s="24">
        <f>500000+1496000+300000-200000</f>
        <v>2096000</v>
      </c>
      <c r="K131" s="24">
        <v>1886000</v>
      </c>
      <c r="L131" s="24">
        <f>448778.73+101540.2</f>
        <v>550318.92999999993</v>
      </c>
    </row>
    <row r="132" spans="2:12" ht="42" customHeight="1" x14ac:dyDescent="0.2">
      <c r="B132" s="20"/>
      <c r="C132" s="20"/>
      <c r="D132" s="20"/>
      <c r="E132" s="18"/>
      <c r="F132" s="1" t="s">
        <v>386</v>
      </c>
      <c r="G132" s="24"/>
      <c r="H132" s="24"/>
      <c r="I132" s="24"/>
      <c r="J132" s="24">
        <v>37800</v>
      </c>
      <c r="K132" s="24">
        <v>37800</v>
      </c>
      <c r="L132" s="24">
        <v>30017</v>
      </c>
    </row>
    <row r="133" spans="2:12" ht="88.5" customHeight="1" x14ac:dyDescent="0.2">
      <c r="B133" s="18">
        <v>1217370</v>
      </c>
      <c r="C133" s="18">
        <v>7370</v>
      </c>
      <c r="D133" s="22" t="s">
        <v>4</v>
      </c>
      <c r="E133" s="1" t="s">
        <v>5</v>
      </c>
      <c r="F133" s="1" t="s">
        <v>12</v>
      </c>
      <c r="G133" s="24">
        <f>G134+G135+G136+G137+G142+G138+G140+G139+G141</f>
        <v>1898400</v>
      </c>
      <c r="H133" s="24">
        <f>H134+H135+H136+H137+H142+H138+H140+H139+H141</f>
        <v>712500</v>
      </c>
      <c r="I133" s="24">
        <f>I134+I135+I136+I137+I142+I138+I140+I139+I141</f>
        <v>318784.01999999996</v>
      </c>
      <c r="J133" s="24">
        <f>J143</f>
        <v>183300</v>
      </c>
      <c r="K133" s="24">
        <f>K143</f>
        <v>0</v>
      </c>
      <c r="L133" s="24">
        <f>L143</f>
        <v>0</v>
      </c>
    </row>
    <row r="134" spans="2:12" ht="56.25" customHeight="1" x14ac:dyDescent="0.2">
      <c r="B134" s="20"/>
      <c r="C134" s="20"/>
      <c r="D134" s="20"/>
      <c r="E134" s="1"/>
      <c r="F134" s="1" t="s">
        <v>316</v>
      </c>
      <c r="G134" s="24">
        <v>199900</v>
      </c>
      <c r="H134" s="24">
        <v>199900</v>
      </c>
      <c r="I134" s="24">
        <v>173157</v>
      </c>
      <c r="J134" s="24"/>
      <c r="K134" s="24"/>
      <c r="L134" s="24"/>
    </row>
    <row r="135" spans="2:12" ht="48" customHeight="1" x14ac:dyDescent="0.2">
      <c r="B135" s="20"/>
      <c r="C135" s="20"/>
      <c r="D135" s="20"/>
      <c r="E135" s="1"/>
      <c r="F135" s="1" t="s">
        <v>317</v>
      </c>
      <c r="G135" s="24">
        <v>154600</v>
      </c>
      <c r="H135" s="24">
        <v>154600</v>
      </c>
      <c r="I135" s="24">
        <v>46305.94</v>
      </c>
      <c r="J135" s="24"/>
      <c r="K135" s="24"/>
      <c r="L135" s="24"/>
    </row>
    <row r="136" spans="2:12" ht="39.75" customHeight="1" x14ac:dyDescent="0.2">
      <c r="B136" s="20"/>
      <c r="C136" s="20"/>
      <c r="D136" s="20"/>
      <c r="E136" s="1"/>
      <c r="F136" s="1" t="s">
        <v>318</v>
      </c>
      <c r="G136" s="24">
        <v>198000</v>
      </c>
      <c r="H136" s="24">
        <v>198000</v>
      </c>
      <c r="I136" s="24">
        <v>59262.03</v>
      </c>
      <c r="J136" s="24"/>
      <c r="K136" s="24"/>
      <c r="L136" s="24"/>
    </row>
    <row r="137" spans="2:12" ht="63.75" customHeight="1" x14ac:dyDescent="0.2">
      <c r="B137" s="20"/>
      <c r="C137" s="20"/>
      <c r="D137" s="20"/>
      <c r="E137" s="1"/>
      <c r="F137" s="1" t="s">
        <v>319</v>
      </c>
      <c r="G137" s="24">
        <v>30000</v>
      </c>
      <c r="H137" s="24">
        <v>30000</v>
      </c>
      <c r="I137" s="24">
        <v>8859.07</v>
      </c>
      <c r="J137" s="24"/>
      <c r="K137" s="24"/>
      <c r="L137" s="24"/>
    </row>
    <row r="138" spans="2:12" ht="48.75" customHeight="1" x14ac:dyDescent="0.2">
      <c r="B138" s="20"/>
      <c r="C138" s="20"/>
      <c r="D138" s="20"/>
      <c r="E138" s="1"/>
      <c r="F138" s="1" t="s">
        <v>358</v>
      </c>
      <c r="G138" s="24">
        <v>188900</v>
      </c>
      <c r="H138" s="24">
        <v>0</v>
      </c>
      <c r="I138" s="24">
        <v>0</v>
      </c>
      <c r="J138" s="24"/>
      <c r="K138" s="24"/>
      <c r="L138" s="24"/>
    </row>
    <row r="139" spans="2:12" ht="48.75" customHeight="1" x14ac:dyDescent="0.2">
      <c r="B139" s="20"/>
      <c r="C139" s="20"/>
      <c r="D139" s="20"/>
      <c r="E139" s="1"/>
      <c r="F139" s="1" t="s">
        <v>360</v>
      </c>
      <c r="G139" s="24">
        <v>192000</v>
      </c>
      <c r="H139" s="24">
        <v>0</v>
      </c>
      <c r="I139" s="24">
        <v>0</v>
      </c>
      <c r="J139" s="24"/>
      <c r="K139" s="24"/>
      <c r="L139" s="24"/>
    </row>
    <row r="140" spans="2:12" ht="48.75" customHeight="1" x14ac:dyDescent="0.2">
      <c r="B140" s="20"/>
      <c r="C140" s="20"/>
      <c r="D140" s="20"/>
      <c r="E140" s="1"/>
      <c r="F140" s="1" t="s">
        <v>359</v>
      </c>
      <c r="G140" s="24">
        <v>105000</v>
      </c>
      <c r="H140" s="24">
        <v>0</v>
      </c>
      <c r="I140" s="24">
        <v>0</v>
      </c>
      <c r="J140" s="24"/>
      <c r="K140" s="24"/>
      <c r="L140" s="24"/>
    </row>
    <row r="141" spans="2:12" ht="48.75" customHeight="1" x14ac:dyDescent="0.2">
      <c r="B141" s="20"/>
      <c r="C141" s="20"/>
      <c r="D141" s="20"/>
      <c r="E141" s="1"/>
      <c r="F141" s="1" t="s">
        <v>361</v>
      </c>
      <c r="G141" s="24">
        <v>130000</v>
      </c>
      <c r="H141" s="24">
        <v>130000</v>
      </c>
      <c r="I141" s="24">
        <v>31199.98</v>
      </c>
      <c r="J141" s="24"/>
      <c r="K141" s="24"/>
      <c r="L141" s="24"/>
    </row>
    <row r="142" spans="2:12" ht="45" customHeight="1" x14ac:dyDescent="0.2">
      <c r="B142" s="20"/>
      <c r="C142" s="20"/>
      <c r="D142" s="20"/>
      <c r="E142" s="1"/>
      <c r="F142" s="1" t="s">
        <v>320</v>
      </c>
      <c r="G142" s="24">
        <v>700000</v>
      </c>
      <c r="H142" s="24">
        <v>0</v>
      </c>
      <c r="I142" s="24">
        <v>0</v>
      </c>
      <c r="J142" s="24"/>
      <c r="K142" s="24"/>
      <c r="L142" s="24"/>
    </row>
    <row r="143" spans="2:12" ht="45" customHeight="1" x14ac:dyDescent="0.2">
      <c r="B143" s="20"/>
      <c r="C143" s="20"/>
      <c r="D143" s="20"/>
      <c r="E143" s="1"/>
      <c r="F143" s="1" t="s">
        <v>387</v>
      </c>
      <c r="G143" s="24"/>
      <c r="H143" s="24"/>
      <c r="I143" s="24"/>
      <c r="J143" s="24">
        <v>183300</v>
      </c>
      <c r="K143" s="24">
        <v>0</v>
      </c>
      <c r="L143" s="24">
        <v>0</v>
      </c>
    </row>
    <row r="144" spans="2:12" ht="220.5" customHeight="1" x14ac:dyDescent="0.3">
      <c r="B144" s="59">
        <v>1217691</v>
      </c>
      <c r="C144" s="33" t="s">
        <v>305</v>
      </c>
      <c r="D144" s="33" t="s">
        <v>4</v>
      </c>
      <c r="E144" s="61" t="s">
        <v>306</v>
      </c>
      <c r="F144" s="23" t="s">
        <v>358</v>
      </c>
      <c r="G144" s="24">
        <v>0</v>
      </c>
      <c r="H144" s="24">
        <v>0</v>
      </c>
      <c r="I144" s="24"/>
      <c r="J144" s="24">
        <v>10700</v>
      </c>
      <c r="K144" s="24">
        <v>0</v>
      </c>
      <c r="L144" s="24">
        <v>0</v>
      </c>
    </row>
    <row r="145" spans="2:12" ht="57" customHeight="1" x14ac:dyDescent="0.3">
      <c r="B145" s="59">
        <v>1217693</v>
      </c>
      <c r="C145" s="59">
        <v>7693</v>
      </c>
      <c r="D145" s="33" t="s">
        <v>4</v>
      </c>
      <c r="E145" s="43" t="s">
        <v>13</v>
      </c>
      <c r="F145" s="1" t="s">
        <v>12</v>
      </c>
      <c r="G145" s="29">
        <f>G146+G153+G151+G152</f>
        <v>20741281.210000001</v>
      </c>
      <c r="H145" s="29">
        <f>H146+H153+H151+H152</f>
        <v>15915425.210000001</v>
      </c>
      <c r="I145" s="29">
        <f>I146+I153+I151+I152</f>
        <v>9111769.5700000003</v>
      </c>
      <c r="J145" s="24"/>
      <c r="K145" s="24"/>
      <c r="L145" s="24"/>
    </row>
    <row r="146" spans="2:12" ht="87" customHeight="1" x14ac:dyDescent="0.3">
      <c r="B146" s="59"/>
      <c r="C146" s="59"/>
      <c r="D146" s="33"/>
      <c r="E146" s="43"/>
      <c r="F146" s="1" t="s">
        <v>298</v>
      </c>
      <c r="G146" s="62">
        <f>G147+G149+G148+G150</f>
        <v>11026400</v>
      </c>
      <c r="H146" s="62">
        <f>H147+H149+H148+H150</f>
        <v>8200544</v>
      </c>
      <c r="I146" s="62">
        <f>I147+I149+I148+I150</f>
        <v>6396888.3599999994</v>
      </c>
      <c r="J146" s="24"/>
      <c r="K146" s="24"/>
      <c r="L146" s="24"/>
    </row>
    <row r="147" spans="2:12" ht="42.75" customHeight="1" x14ac:dyDescent="0.3">
      <c r="B147" s="59"/>
      <c r="C147" s="59"/>
      <c r="D147" s="33"/>
      <c r="E147" s="43"/>
      <c r="F147" s="1" t="s">
        <v>221</v>
      </c>
      <c r="G147" s="24">
        <v>3276972</v>
      </c>
      <c r="H147" s="24">
        <f>273081+273081+273081+273081+273081+273081</f>
        <v>1638486</v>
      </c>
      <c r="I147" s="24">
        <f>273080.02+273080.02+273080.02+273080.02+273080.02+273080.02</f>
        <v>1638480.12</v>
      </c>
      <c r="J147" s="24"/>
      <c r="K147" s="24"/>
      <c r="L147" s="24"/>
    </row>
    <row r="148" spans="2:12" ht="53.25" customHeight="1" x14ac:dyDescent="0.3">
      <c r="B148" s="59"/>
      <c r="C148" s="59"/>
      <c r="D148" s="33"/>
      <c r="E148" s="43"/>
      <c r="F148" s="1" t="s">
        <v>226</v>
      </c>
      <c r="G148" s="24">
        <f>2823028+1000000+2906870</f>
        <v>6729898</v>
      </c>
      <c r="H148" s="24">
        <f>3823028+709500+1010000</f>
        <v>5542528</v>
      </c>
      <c r="I148" s="24">
        <f>1325598+1085158.38+1106754.39+1009497.51</f>
        <v>4527008.2799999993</v>
      </c>
      <c r="J148" s="24"/>
      <c r="K148" s="24"/>
      <c r="L148" s="24"/>
    </row>
    <row r="149" spans="2:12" ht="39" customHeight="1" x14ac:dyDescent="0.3">
      <c r="B149" s="59"/>
      <c r="C149" s="59"/>
      <c r="D149" s="33"/>
      <c r="E149" s="43"/>
      <c r="F149" s="1" t="s">
        <v>237</v>
      </c>
      <c r="G149" s="24">
        <v>100000</v>
      </c>
      <c r="H149" s="24">
        <v>100000</v>
      </c>
      <c r="I149" s="24">
        <v>100000</v>
      </c>
      <c r="J149" s="24"/>
      <c r="K149" s="24"/>
      <c r="L149" s="24"/>
    </row>
    <row r="150" spans="2:12" ht="217.5" customHeight="1" x14ac:dyDescent="0.3">
      <c r="B150" s="59"/>
      <c r="C150" s="59"/>
      <c r="D150" s="33"/>
      <c r="E150" s="43"/>
      <c r="F150" s="1" t="s">
        <v>314</v>
      </c>
      <c r="G150" s="24">
        <f>160000+65000+16000+678530</f>
        <v>919530</v>
      </c>
      <c r="H150" s="24">
        <f>241000+678530</f>
        <v>919530</v>
      </c>
      <c r="I150" s="24">
        <f>131399.96</f>
        <v>131399.96</v>
      </c>
      <c r="J150" s="24"/>
      <c r="K150" s="24"/>
      <c r="L150" s="24"/>
    </row>
    <row r="151" spans="2:12" ht="82.5" customHeight="1" x14ac:dyDescent="0.3">
      <c r="B151" s="59"/>
      <c r="C151" s="59"/>
      <c r="D151" s="33"/>
      <c r="E151" s="43"/>
      <c r="F151" s="1" t="s">
        <v>369</v>
      </c>
      <c r="G151" s="24">
        <v>3000000</v>
      </c>
      <c r="H151" s="24">
        <v>3000000</v>
      </c>
      <c r="I151" s="24">
        <v>0</v>
      </c>
      <c r="J151" s="24"/>
      <c r="K151" s="24"/>
      <c r="L151" s="24"/>
    </row>
    <row r="152" spans="2:12" ht="72" customHeight="1" x14ac:dyDescent="0.3">
      <c r="B152" s="59"/>
      <c r="C152" s="59"/>
      <c r="D152" s="33"/>
      <c r="E152" s="43"/>
      <c r="F152" s="1" t="s">
        <v>370</v>
      </c>
      <c r="G152" s="24">
        <v>4714881.21</v>
      </c>
      <c r="H152" s="24">
        <v>4714881.21</v>
      </c>
      <c r="I152" s="24">
        <v>2714881.21</v>
      </c>
      <c r="J152" s="24"/>
      <c r="K152" s="24"/>
      <c r="L152" s="24"/>
    </row>
    <row r="153" spans="2:12" ht="45.75" customHeight="1" x14ac:dyDescent="0.3">
      <c r="B153" s="59"/>
      <c r="C153" s="59"/>
      <c r="D153" s="33"/>
      <c r="E153" s="43"/>
      <c r="F153" s="1" t="s">
        <v>368</v>
      </c>
      <c r="G153" s="29">
        <f>10000000-1675000-3325000-1000000+1000000-3000000</f>
        <v>2000000</v>
      </c>
      <c r="H153" s="29">
        <v>0</v>
      </c>
      <c r="I153" s="29">
        <v>0</v>
      </c>
      <c r="J153" s="24"/>
      <c r="K153" s="24"/>
      <c r="L153" s="24"/>
    </row>
    <row r="154" spans="2:12" ht="51.75" customHeight="1" x14ac:dyDescent="0.3">
      <c r="B154" s="32" t="s">
        <v>7</v>
      </c>
      <c r="C154" s="32" t="s">
        <v>8</v>
      </c>
      <c r="D154" s="32" t="s">
        <v>9</v>
      </c>
      <c r="E154" s="18"/>
      <c r="F154" s="49" t="s">
        <v>388</v>
      </c>
      <c r="G154" s="24"/>
      <c r="H154" s="24"/>
      <c r="I154" s="24"/>
      <c r="J154" s="24">
        <f>J155</f>
        <v>155500</v>
      </c>
      <c r="K154" s="24">
        <f>K155</f>
        <v>155500</v>
      </c>
      <c r="L154" s="24">
        <f>L155</f>
        <v>149904</v>
      </c>
    </row>
    <row r="155" spans="2:12" ht="39" customHeight="1" x14ac:dyDescent="0.2">
      <c r="B155" s="20"/>
      <c r="C155" s="20"/>
      <c r="D155" s="20"/>
      <c r="E155" s="18"/>
      <c r="F155" s="1" t="s">
        <v>389</v>
      </c>
      <c r="G155" s="24"/>
      <c r="H155" s="24"/>
      <c r="I155" s="24"/>
      <c r="J155" s="24">
        <v>155500</v>
      </c>
      <c r="K155" s="24">
        <v>155500</v>
      </c>
      <c r="L155" s="24">
        <v>149904</v>
      </c>
    </row>
    <row r="156" spans="2:12" ht="51.75" customHeight="1" x14ac:dyDescent="0.3">
      <c r="B156" s="59"/>
      <c r="C156" s="59"/>
      <c r="D156" s="33"/>
      <c r="E156" s="43"/>
      <c r="F156" s="49" t="s">
        <v>234</v>
      </c>
      <c r="G156" s="24"/>
      <c r="H156" s="24"/>
      <c r="I156" s="24"/>
      <c r="J156" s="29">
        <f>J157+J158+J159+J161+J162+J163+J164+J165+J167+J168+J169+J170+J160+J171+J166</f>
        <v>31243184</v>
      </c>
      <c r="K156" s="29">
        <f>K157+K158+K159+K161+K162+K163+K164+K165+K167+K168+K169+K170+K160+K171+K166</f>
        <v>22102984</v>
      </c>
      <c r="L156" s="29">
        <f>L157+L158+L159+L161+L162+L163+L164+L165+L167+L168+L169+L170+L160+L171+L166</f>
        <v>10053799.91</v>
      </c>
    </row>
    <row r="157" spans="2:12" ht="161.25" customHeight="1" x14ac:dyDescent="0.3">
      <c r="B157" s="59">
        <v>1211010</v>
      </c>
      <c r="C157" s="59">
        <v>1010</v>
      </c>
      <c r="D157" s="33" t="s">
        <v>292</v>
      </c>
      <c r="E157" s="43" t="s">
        <v>244</v>
      </c>
      <c r="F157" s="1" t="s">
        <v>381</v>
      </c>
      <c r="G157" s="24"/>
      <c r="H157" s="24"/>
      <c r="I157" s="24"/>
      <c r="J157" s="29">
        <v>8526930</v>
      </c>
      <c r="K157" s="29">
        <v>8296930</v>
      </c>
      <c r="L157" s="29">
        <v>6193826.4800000004</v>
      </c>
    </row>
    <row r="158" spans="2:12" ht="210.75" customHeight="1" x14ac:dyDescent="0.3">
      <c r="B158" s="59">
        <v>1211020</v>
      </c>
      <c r="C158" s="59">
        <v>1020</v>
      </c>
      <c r="D158" s="33" t="s">
        <v>293</v>
      </c>
      <c r="E158" s="43" t="s">
        <v>245</v>
      </c>
      <c r="F158" s="1" t="s">
        <v>382</v>
      </c>
      <c r="G158" s="24"/>
      <c r="H158" s="24"/>
      <c r="I158" s="24"/>
      <c r="J158" s="29">
        <v>6285970</v>
      </c>
      <c r="K158" s="29">
        <v>4045970</v>
      </c>
      <c r="L158" s="29">
        <v>167523.16</v>
      </c>
    </row>
    <row r="159" spans="2:12" ht="62.25" customHeight="1" x14ac:dyDescent="0.3">
      <c r="B159" s="59">
        <v>1212010</v>
      </c>
      <c r="C159" s="59">
        <v>2010</v>
      </c>
      <c r="D159" s="33" t="s">
        <v>294</v>
      </c>
      <c r="E159" s="43" t="s">
        <v>246</v>
      </c>
      <c r="F159" s="1" t="s">
        <v>247</v>
      </c>
      <c r="G159" s="24"/>
      <c r="H159" s="24"/>
      <c r="I159" s="24"/>
      <c r="J159" s="29">
        <v>2560000</v>
      </c>
      <c r="K159" s="29">
        <v>1900000</v>
      </c>
      <c r="L159" s="29">
        <v>7187.54</v>
      </c>
    </row>
    <row r="160" spans="2:12" ht="120" customHeight="1" x14ac:dyDescent="0.3">
      <c r="B160" s="59">
        <v>1216011</v>
      </c>
      <c r="C160" s="59">
        <v>6011</v>
      </c>
      <c r="D160" s="33" t="s">
        <v>291</v>
      </c>
      <c r="E160" s="43" t="s">
        <v>37</v>
      </c>
      <c r="F160" s="1" t="s">
        <v>349</v>
      </c>
      <c r="G160" s="24"/>
      <c r="H160" s="24"/>
      <c r="I160" s="24"/>
      <c r="J160" s="29">
        <f>6800+10000+60000</f>
        <v>76800</v>
      </c>
      <c r="K160" s="29">
        <v>73000</v>
      </c>
      <c r="L160" s="29">
        <v>34922.81</v>
      </c>
    </row>
    <row r="161" spans="1:12" ht="114" customHeight="1" x14ac:dyDescent="0.3">
      <c r="B161" s="59">
        <v>1216012</v>
      </c>
      <c r="C161" s="59">
        <v>6012</v>
      </c>
      <c r="D161" s="33" t="s">
        <v>9</v>
      </c>
      <c r="E161" s="43" t="s">
        <v>235</v>
      </c>
      <c r="F161" s="1" t="s">
        <v>236</v>
      </c>
      <c r="G161" s="24"/>
      <c r="H161" s="24"/>
      <c r="I161" s="24"/>
      <c r="J161" s="29">
        <v>100000</v>
      </c>
      <c r="K161" s="29">
        <f>30000+70000</f>
        <v>100000</v>
      </c>
      <c r="L161" s="29">
        <v>100000</v>
      </c>
    </row>
    <row r="162" spans="1:12" ht="116.25" customHeight="1" x14ac:dyDescent="0.3">
      <c r="B162" s="59">
        <v>1216012</v>
      </c>
      <c r="C162" s="59">
        <v>6012</v>
      </c>
      <c r="D162" s="33" t="s">
        <v>9</v>
      </c>
      <c r="E162" s="43" t="s">
        <v>235</v>
      </c>
      <c r="F162" s="1" t="s">
        <v>313</v>
      </c>
      <c r="G162" s="24"/>
      <c r="H162" s="24"/>
      <c r="I162" s="24"/>
      <c r="J162" s="29">
        <v>296100</v>
      </c>
      <c r="K162" s="29">
        <v>0</v>
      </c>
      <c r="L162" s="29">
        <v>0</v>
      </c>
    </row>
    <row r="163" spans="1:12" ht="72" customHeight="1" x14ac:dyDescent="0.3">
      <c r="B163" s="59">
        <v>1217310</v>
      </c>
      <c r="C163" s="59">
        <v>7310</v>
      </c>
      <c r="D163" s="33" t="s">
        <v>21</v>
      </c>
      <c r="E163" s="43" t="s">
        <v>248</v>
      </c>
      <c r="F163" s="1" t="s">
        <v>249</v>
      </c>
      <c r="G163" s="24"/>
      <c r="H163" s="24"/>
      <c r="I163" s="24"/>
      <c r="J163" s="29">
        <v>2725000</v>
      </c>
      <c r="K163" s="29">
        <v>2645000</v>
      </c>
      <c r="L163" s="29">
        <v>1018519.38</v>
      </c>
    </row>
    <row r="164" spans="1:12" ht="78.75" customHeight="1" x14ac:dyDescent="0.3">
      <c r="B164" s="59">
        <v>1217321</v>
      </c>
      <c r="C164" s="59">
        <v>7321</v>
      </c>
      <c r="D164" s="33" t="s">
        <v>21</v>
      </c>
      <c r="E164" s="43" t="s">
        <v>250</v>
      </c>
      <c r="F164" s="1" t="s">
        <v>355</v>
      </c>
      <c r="G164" s="24"/>
      <c r="H164" s="24"/>
      <c r="I164" s="24"/>
      <c r="J164" s="29">
        <f>1296684</f>
        <v>1296684</v>
      </c>
      <c r="K164" s="29">
        <v>1296684</v>
      </c>
      <c r="L164" s="29">
        <v>832377.46</v>
      </c>
    </row>
    <row r="165" spans="1:12" ht="75" customHeight="1" x14ac:dyDescent="0.3">
      <c r="B165" s="59">
        <v>1217321</v>
      </c>
      <c r="C165" s="59">
        <v>7321</v>
      </c>
      <c r="D165" s="33" t="s">
        <v>21</v>
      </c>
      <c r="E165" s="43" t="s">
        <v>250</v>
      </c>
      <c r="F165" s="1" t="s">
        <v>295</v>
      </c>
      <c r="G165" s="24"/>
      <c r="H165" s="24"/>
      <c r="I165" s="24"/>
      <c r="J165" s="29">
        <v>130000</v>
      </c>
      <c r="K165" s="29">
        <v>10000</v>
      </c>
      <c r="L165" s="29">
        <v>9792</v>
      </c>
    </row>
    <row r="166" spans="1:12" ht="75" customHeight="1" x14ac:dyDescent="0.3">
      <c r="B166" s="59">
        <v>1217321</v>
      </c>
      <c r="C166" s="59">
        <v>7321</v>
      </c>
      <c r="D166" s="33" t="s">
        <v>383</v>
      </c>
      <c r="E166" s="43" t="s">
        <v>250</v>
      </c>
      <c r="F166" s="1" t="s">
        <v>384</v>
      </c>
      <c r="G166" s="24"/>
      <c r="H166" s="24"/>
      <c r="I166" s="24"/>
      <c r="J166" s="29">
        <v>130000</v>
      </c>
      <c r="K166" s="29">
        <v>0</v>
      </c>
      <c r="L166" s="29">
        <v>0</v>
      </c>
    </row>
    <row r="167" spans="1:12" ht="80.25" customHeight="1" x14ac:dyDescent="0.3">
      <c r="B167" s="59">
        <v>1217321</v>
      </c>
      <c r="C167" s="59">
        <v>7321</v>
      </c>
      <c r="D167" s="33" t="s">
        <v>21</v>
      </c>
      <c r="E167" s="43" t="s">
        <v>250</v>
      </c>
      <c r="F167" s="1" t="s">
        <v>350</v>
      </c>
      <c r="G167" s="24"/>
      <c r="H167" s="24"/>
      <c r="I167" s="24"/>
      <c r="J167" s="29">
        <f>800000</f>
        <v>800000</v>
      </c>
      <c r="K167" s="29">
        <v>800000</v>
      </c>
      <c r="L167" s="29">
        <v>65934.570000000007</v>
      </c>
    </row>
    <row r="168" spans="1:12" ht="49.5" customHeight="1" x14ac:dyDescent="0.3">
      <c r="B168" s="59">
        <v>1217322</v>
      </c>
      <c r="C168" s="59">
        <v>7322</v>
      </c>
      <c r="D168" s="33" t="s">
        <v>21</v>
      </c>
      <c r="E168" s="43" t="s">
        <v>353</v>
      </c>
      <c r="F168" s="1" t="s">
        <v>354</v>
      </c>
      <c r="G168" s="24"/>
      <c r="H168" s="24"/>
      <c r="I168" s="24"/>
      <c r="J168" s="29">
        <v>1510000</v>
      </c>
      <c r="K168" s="29">
        <v>1510000</v>
      </c>
      <c r="L168" s="29">
        <v>434259.62</v>
      </c>
    </row>
    <row r="169" spans="1:12" ht="64.5" customHeight="1" x14ac:dyDescent="0.3">
      <c r="B169" s="59">
        <v>1217330</v>
      </c>
      <c r="C169" s="59">
        <v>7330</v>
      </c>
      <c r="D169" s="33" t="s">
        <v>21</v>
      </c>
      <c r="E169" s="43" t="s">
        <v>258</v>
      </c>
      <c r="F169" s="1" t="s">
        <v>26</v>
      </c>
      <c r="G169" s="24"/>
      <c r="H169" s="24"/>
      <c r="I169" s="24"/>
      <c r="J169" s="29">
        <v>1425400</v>
      </c>
      <c r="K169" s="29">
        <v>1425400</v>
      </c>
      <c r="L169" s="29">
        <v>1189456.8899999999</v>
      </c>
    </row>
    <row r="170" spans="1:12" ht="127.5" customHeight="1" x14ac:dyDescent="0.3">
      <c r="B170" s="59">
        <v>1217361</v>
      </c>
      <c r="C170" s="59">
        <v>7361</v>
      </c>
      <c r="D170" s="33" t="s">
        <v>4</v>
      </c>
      <c r="E170" s="43" t="s">
        <v>351</v>
      </c>
      <c r="F170" s="1" t="s">
        <v>352</v>
      </c>
      <c r="G170" s="24"/>
      <c r="H170" s="24"/>
      <c r="I170" s="24"/>
      <c r="J170" s="29">
        <v>1879400</v>
      </c>
      <c r="K170" s="29">
        <v>0</v>
      </c>
      <c r="L170" s="29">
        <v>0</v>
      </c>
    </row>
    <row r="171" spans="1:12" ht="177.75" customHeight="1" x14ac:dyDescent="0.3">
      <c r="A171" s="59"/>
      <c r="B171" s="63">
        <v>1217364</v>
      </c>
      <c r="C171" s="63">
        <v>7364</v>
      </c>
      <c r="D171" s="64" t="s">
        <v>4</v>
      </c>
      <c r="E171" s="43" t="s">
        <v>364</v>
      </c>
      <c r="F171" s="1" t="s">
        <v>363</v>
      </c>
      <c r="G171" s="24"/>
      <c r="H171" s="24"/>
      <c r="I171" s="24"/>
      <c r="J171" s="29">
        <v>3500900</v>
      </c>
      <c r="K171" s="29">
        <v>0</v>
      </c>
      <c r="L171" s="29"/>
    </row>
    <row r="172" spans="1:12" ht="45.75" customHeight="1" x14ac:dyDescent="0.3">
      <c r="B172" s="59"/>
      <c r="D172" s="33"/>
      <c r="E172" s="43"/>
      <c r="F172" s="65" t="s">
        <v>215</v>
      </c>
      <c r="G172" s="29">
        <f>G173</f>
        <v>42600</v>
      </c>
      <c r="H172" s="29">
        <f>H173</f>
        <v>28900</v>
      </c>
      <c r="I172" s="29">
        <f>I173</f>
        <v>12021.61</v>
      </c>
      <c r="J172" s="29"/>
      <c r="K172" s="29"/>
      <c r="L172" s="29">
        <v>0</v>
      </c>
    </row>
    <row r="173" spans="1:12" ht="84" customHeight="1" x14ac:dyDescent="0.3">
      <c r="B173" s="32" t="s">
        <v>17</v>
      </c>
      <c r="C173" s="32" t="s">
        <v>3</v>
      </c>
      <c r="D173" s="66" t="s">
        <v>4</v>
      </c>
      <c r="E173" s="43" t="s">
        <v>5</v>
      </c>
      <c r="F173" s="67" t="s">
        <v>18</v>
      </c>
      <c r="G173" s="29">
        <v>42600</v>
      </c>
      <c r="H173" s="29">
        <f>3160+22740+3000</f>
        <v>28900</v>
      </c>
      <c r="I173" s="29">
        <v>12021.61</v>
      </c>
      <c r="J173" s="24"/>
      <c r="K173" s="24"/>
      <c r="L173" s="24">
        <v>0</v>
      </c>
    </row>
    <row r="174" spans="1:12" ht="145.5" hidden="1" customHeight="1" x14ac:dyDescent="0.3">
      <c r="B174" s="51" t="s">
        <v>17</v>
      </c>
      <c r="C174" s="51" t="s">
        <v>3</v>
      </c>
      <c r="D174" s="68" t="s">
        <v>4</v>
      </c>
      <c r="E174" s="43" t="s">
        <v>5</v>
      </c>
      <c r="F174" s="69" t="s">
        <v>411</v>
      </c>
      <c r="G174" s="29"/>
      <c r="H174" s="29"/>
      <c r="I174" s="29"/>
      <c r="J174" s="29"/>
      <c r="K174" s="29"/>
      <c r="L174" s="29">
        <v>0</v>
      </c>
    </row>
    <row r="175" spans="1:12" ht="100.5" hidden="1" customHeight="1" x14ac:dyDescent="0.2">
      <c r="B175" s="20"/>
      <c r="C175" s="20"/>
      <c r="D175" s="20"/>
      <c r="E175" s="18"/>
      <c r="F175" s="69" t="s">
        <v>412</v>
      </c>
      <c r="G175" s="29">
        <f>G176</f>
        <v>0</v>
      </c>
      <c r="H175" s="29">
        <f>H176</f>
        <v>0</v>
      </c>
      <c r="I175" s="29">
        <f>I176</f>
        <v>0</v>
      </c>
      <c r="J175" s="29"/>
      <c r="K175" s="29"/>
      <c r="L175" s="29">
        <f>L176</f>
        <v>0</v>
      </c>
    </row>
    <row r="176" spans="1:12" ht="98.25" hidden="1" customHeight="1" x14ac:dyDescent="0.3">
      <c r="B176" s="51" t="s">
        <v>19</v>
      </c>
      <c r="C176" s="51" t="s">
        <v>20</v>
      </c>
      <c r="D176" s="51" t="s">
        <v>21</v>
      </c>
      <c r="E176" s="43" t="s">
        <v>22</v>
      </c>
      <c r="F176" s="1" t="s">
        <v>26</v>
      </c>
      <c r="G176" s="24">
        <v>0</v>
      </c>
      <c r="H176" s="24"/>
      <c r="I176" s="24"/>
      <c r="J176" s="24"/>
      <c r="K176" s="24"/>
      <c r="L176" s="24"/>
    </row>
    <row r="177" spans="2:12" ht="156.75" hidden="1" customHeight="1" x14ac:dyDescent="0.3">
      <c r="B177" s="51" t="s">
        <v>23</v>
      </c>
      <c r="C177" s="51" t="s">
        <v>24</v>
      </c>
      <c r="D177" s="51" t="s">
        <v>9</v>
      </c>
      <c r="E177" s="43" t="s">
        <v>25</v>
      </c>
      <c r="F177" s="70" t="s">
        <v>413</v>
      </c>
      <c r="G177" s="29"/>
      <c r="H177" s="29"/>
      <c r="I177" s="29"/>
      <c r="J177" s="29"/>
      <c r="K177" s="29"/>
      <c r="L177" s="29">
        <v>0</v>
      </c>
    </row>
    <row r="178" spans="2:12" ht="84" customHeight="1" x14ac:dyDescent="0.3">
      <c r="B178" s="32" t="s">
        <v>17</v>
      </c>
      <c r="C178" s="32" t="s">
        <v>3</v>
      </c>
      <c r="D178" s="32" t="s">
        <v>4</v>
      </c>
      <c r="E178" s="43" t="s">
        <v>5</v>
      </c>
      <c r="F178" s="65" t="s">
        <v>414</v>
      </c>
      <c r="G178" s="29">
        <v>2000</v>
      </c>
      <c r="H178" s="29">
        <f>667+667</f>
        <v>1334</v>
      </c>
      <c r="I178" s="29">
        <v>0</v>
      </c>
      <c r="J178" s="29"/>
      <c r="K178" s="29"/>
      <c r="L178" s="29"/>
    </row>
    <row r="179" spans="2:12" ht="89.25" customHeight="1" x14ac:dyDescent="0.3">
      <c r="B179" s="32" t="s">
        <v>23</v>
      </c>
      <c r="C179" s="32" t="s">
        <v>24</v>
      </c>
      <c r="D179" s="32" t="s">
        <v>9</v>
      </c>
      <c r="E179" s="43" t="s">
        <v>25</v>
      </c>
      <c r="F179" s="65" t="s">
        <v>415</v>
      </c>
      <c r="G179" s="29">
        <f>10000+22700</f>
        <v>32700</v>
      </c>
      <c r="H179" s="29">
        <f>2500+3347+5847</f>
        <v>11694</v>
      </c>
      <c r="I179" s="29">
        <v>11694</v>
      </c>
      <c r="J179" s="29"/>
      <c r="K179" s="29"/>
      <c r="L179" s="29"/>
    </row>
    <row r="180" spans="2:12" ht="55.5" customHeight="1" x14ac:dyDescent="0.3">
      <c r="B180" s="32"/>
      <c r="C180" s="32"/>
      <c r="D180" s="32"/>
      <c r="E180" s="43"/>
      <c r="F180" s="65" t="s">
        <v>416</v>
      </c>
      <c r="G180" s="29">
        <f>G181+G182+G186</f>
        <v>950000</v>
      </c>
      <c r="H180" s="29">
        <f>H181+H182+H186</f>
        <v>649422</v>
      </c>
      <c r="I180" s="29">
        <f>I181+I182+I186</f>
        <v>629548.84000000008</v>
      </c>
      <c r="J180" s="29"/>
      <c r="K180" s="29"/>
      <c r="L180" s="29">
        <f>L181+L182</f>
        <v>0</v>
      </c>
    </row>
    <row r="181" spans="2:12" ht="63.75" customHeight="1" x14ac:dyDescent="0.3">
      <c r="B181" s="32" t="s">
        <v>7</v>
      </c>
      <c r="C181" s="32" t="s">
        <v>8</v>
      </c>
      <c r="D181" s="32" t="s">
        <v>9</v>
      </c>
      <c r="E181" s="43" t="s">
        <v>10</v>
      </c>
      <c r="F181" s="23" t="s">
        <v>31</v>
      </c>
      <c r="G181" s="24">
        <v>400000</v>
      </c>
      <c r="H181" s="24">
        <f>192977+62400+62400</f>
        <v>317777</v>
      </c>
      <c r="I181" s="24">
        <v>301420.84000000003</v>
      </c>
      <c r="J181" s="24"/>
      <c r="K181" s="24"/>
      <c r="L181" s="24">
        <v>0</v>
      </c>
    </row>
    <row r="182" spans="2:12" ht="72" customHeight="1" x14ac:dyDescent="0.3">
      <c r="B182" s="32" t="s">
        <v>27</v>
      </c>
      <c r="C182" s="32" t="s">
        <v>28</v>
      </c>
      <c r="D182" s="32" t="s">
        <v>29</v>
      </c>
      <c r="E182" s="43" t="s">
        <v>30</v>
      </c>
      <c r="F182" s="67" t="s">
        <v>251</v>
      </c>
      <c r="G182" s="24">
        <v>500000</v>
      </c>
      <c r="H182" s="24">
        <f>201645+55000+55000</f>
        <v>311645</v>
      </c>
      <c r="I182" s="24">
        <f>201398+54980+55200</f>
        <v>311578</v>
      </c>
      <c r="J182" s="24"/>
      <c r="K182" s="24"/>
      <c r="L182" s="24">
        <v>0</v>
      </c>
    </row>
    <row r="183" spans="2:12" ht="85.5" hidden="1" customHeight="1" x14ac:dyDescent="0.3">
      <c r="B183" s="32"/>
      <c r="C183" s="32"/>
      <c r="D183" s="32"/>
      <c r="E183" s="43"/>
      <c r="F183" s="67" t="s">
        <v>417</v>
      </c>
      <c r="G183" s="29"/>
      <c r="H183" s="29"/>
      <c r="I183" s="29"/>
      <c r="J183" s="29"/>
      <c r="K183" s="29"/>
      <c r="L183" s="29"/>
    </row>
    <row r="184" spans="2:12" ht="51" hidden="1" customHeight="1" x14ac:dyDescent="0.3">
      <c r="B184" s="32" t="s">
        <v>35</v>
      </c>
      <c r="C184" s="32" t="s">
        <v>36</v>
      </c>
      <c r="D184" s="32" t="s">
        <v>9</v>
      </c>
      <c r="E184" s="43" t="s">
        <v>37</v>
      </c>
      <c r="F184" s="67" t="s">
        <v>39</v>
      </c>
      <c r="G184" s="24">
        <v>0</v>
      </c>
      <c r="H184" s="24"/>
      <c r="I184" s="24"/>
      <c r="J184" s="24"/>
      <c r="K184" s="24"/>
      <c r="L184" s="24">
        <v>1100000</v>
      </c>
    </row>
    <row r="185" spans="2:12" ht="63.75" hidden="1" customHeight="1" x14ac:dyDescent="0.3">
      <c r="B185" s="32" t="s">
        <v>14</v>
      </c>
      <c r="C185" s="32" t="s">
        <v>15</v>
      </c>
      <c r="D185" s="32" t="s">
        <v>9</v>
      </c>
      <c r="E185" s="43" t="s">
        <v>16</v>
      </c>
      <c r="F185" s="67" t="s">
        <v>38</v>
      </c>
      <c r="G185" s="24">
        <v>0</v>
      </c>
      <c r="H185" s="24"/>
      <c r="I185" s="24"/>
      <c r="J185" s="24"/>
      <c r="K185" s="24"/>
      <c r="L185" s="24">
        <v>2706700</v>
      </c>
    </row>
    <row r="186" spans="2:12" ht="63.75" customHeight="1" x14ac:dyDescent="0.3">
      <c r="B186" s="32" t="s">
        <v>27</v>
      </c>
      <c r="C186" s="32" t="s">
        <v>28</v>
      </c>
      <c r="D186" s="32" t="s">
        <v>29</v>
      </c>
      <c r="E186" s="43" t="s">
        <v>30</v>
      </c>
      <c r="F186" s="67" t="s">
        <v>252</v>
      </c>
      <c r="G186" s="24">
        <v>50000</v>
      </c>
      <c r="H186" s="24">
        <f>10000+5000+5000</f>
        <v>20000</v>
      </c>
      <c r="I186" s="24">
        <f>5000+6090+5460</f>
        <v>16550</v>
      </c>
      <c r="J186" s="24"/>
      <c r="K186" s="24"/>
      <c r="L186" s="24"/>
    </row>
    <row r="187" spans="2:12" ht="66.75" customHeight="1" x14ac:dyDescent="0.3">
      <c r="B187" s="32" t="s">
        <v>7</v>
      </c>
      <c r="C187" s="32" t="s">
        <v>8</v>
      </c>
      <c r="D187" s="32" t="s">
        <v>9</v>
      </c>
      <c r="E187" s="43" t="s">
        <v>10</v>
      </c>
      <c r="F187" s="67" t="s">
        <v>418</v>
      </c>
      <c r="G187" s="29">
        <f>G188+G189+G190+G191+G192</f>
        <v>1350000</v>
      </c>
      <c r="H187" s="29">
        <f>H188+H189+H192</f>
        <v>850000</v>
      </c>
      <c r="I187" s="29">
        <f>I188+I189+I192</f>
        <v>272126.96999999997</v>
      </c>
      <c r="J187" s="29">
        <f>J188+J189+J190+J192</f>
        <v>137200</v>
      </c>
      <c r="K187" s="29">
        <f>K188+K189+K190+K192</f>
        <v>100000</v>
      </c>
      <c r="L187" s="29">
        <f>L188+L189+L190+L192</f>
        <v>99990</v>
      </c>
    </row>
    <row r="188" spans="2:12" ht="54.75" customHeight="1" x14ac:dyDescent="0.3">
      <c r="B188" s="51"/>
      <c r="C188" s="51"/>
      <c r="D188" s="51"/>
      <c r="E188" s="43"/>
      <c r="F188" s="71" t="s">
        <v>253</v>
      </c>
      <c r="G188" s="24">
        <v>1265000</v>
      </c>
      <c r="H188" s="24">
        <f>600000+200000</f>
        <v>800000</v>
      </c>
      <c r="I188" s="24">
        <v>272126.96999999997</v>
      </c>
      <c r="J188" s="24"/>
      <c r="K188" s="24"/>
      <c r="L188" s="24"/>
    </row>
    <row r="189" spans="2:12" ht="43.5" customHeight="1" x14ac:dyDescent="0.3">
      <c r="B189" s="51"/>
      <c r="C189" s="51"/>
      <c r="D189" s="51"/>
      <c r="E189" s="43"/>
      <c r="F189" s="71" t="s">
        <v>254</v>
      </c>
      <c r="G189" s="24"/>
      <c r="H189" s="24"/>
      <c r="I189" s="24"/>
      <c r="J189" s="24">
        <v>100000</v>
      </c>
      <c r="K189" s="24">
        <v>100000</v>
      </c>
      <c r="L189" s="24">
        <v>99990</v>
      </c>
    </row>
    <row r="190" spans="2:12" ht="43.5" customHeight="1" x14ac:dyDescent="0.3">
      <c r="B190" s="51"/>
      <c r="C190" s="51"/>
      <c r="D190" s="51"/>
      <c r="E190" s="43"/>
      <c r="F190" s="71" t="s">
        <v>373</v>
      </c>
      <c r="G190" s="24"/>
      <c r="H190" s="24"/>
      <c r="I190" s="24"/>
      <c r="J190" s="24">
        <v>37200</v>
      </c>
      <c r="K190" s="24">
        <v>0</v>
      </c>
      <c r="L190" s="24">
        <v>0</v>
      </c>
    </row>
    <row r="191" spans="2:12" ht="43.5" customHeight="1" x14ac:dyDescent="0.3">
      <c r="B191" s="51"/>
      <c r="C191" s="51"/>
      <c r="D191" s="51"/>
      <c r="E191" s="43"/>
      <c r="F191" s="71" t="s">
        <v>394</v>
      </c>
      <c r="G191" s="24">
        <v>35000</v>
      </c>
      <c r="H191" s="24">
        <v>0</v>
      </c>
      <c r="I191" s="24">
        <v>0</v>
      </c>
      <c r="J191" s="24"/>
      <c r="K191" s="24"/>
      <c r="L191" s="24"/>
    </row>
    <row r="192" spans="2:12" ht="51.75" customHeight="1" x14ac:dyDescent="0.3">
      <c r="B192" s="51"/>
      <c r="C192" s="51"/>
      <c r="D192" s="51"/>
      <c r="E192" s="43"/>
      <c r="F192" s="71" t="s">
        <v>255</v>
      </c>
      <c r="G192" s="24">
        <v>50000</v>
      </c>
      <c r="H192" s="24">
        <v>50000</v>
      </c>
      <c r="I192" s="24">
        <v>0</v>
      </c>
      <c r="J192" s="24"/>
      <c r="K192" s="24"/>
      <c r="L192" s="24"/>
    </row>
    <row r="193" spans="2:14" ht="123" customHeight="1" x14ac:dyDescent="0.3">
      <c r="B193" s="32" t="s">
        <v>287</v>
      </c>
      <c r="C193" s="32" t="s">
        <v>288</v>
      </c>
      <c r="D193" s="32" t="s">
        <v>289</v>
      </c>
      <c r="E193" s="43" t="s">
        <v>290</v>
      </c>
      <c r="F193" s="67" t="s">
        <v>419</v>
      </c>
      <c r="G193" s="29">
        <f>G194+G197+G196+G195</f>
        <v>2975000</v>
      </c>
      <c r="H193" s="29">
        <f>H194+H197+H196</f>
        <v>2275000</v>
      </c>
      <c r="I193" s="29">
        <f>I194+I197+I196+I198</f>
        <v>1298332.96</v>
      </c>
      <c r="J193" s="29">
        <f>J194+J197+J196+J198</f>
        <v>5500000</v>
      </c>
      <c r="K193" s="29">
        <f>K194+K197+K196+K198</f>
        <v>35000</v>
      </c>
      <c r="L193" s="29">
        <f>L194+L197+L196+L198</f>
        <v>0</v>
      </c>
    </row>
    <row r="194" spans="2:14" ht="64.5" customHeight="1" x14ac:dyDescent="0.3">
      <c r="B194" s="51"/>
      <c r="C194" s="51"/>
      <c r="D194" s="51"/>
      <c r="E194" s="43"/>
      <c r="F194" s="71" t="s">
        <v>357</v>
      </c>
      <c r="G194" s="24">
        <f>500000+1380000-9850</f>
        <v>1870150</v>
      </c>
      <c r="H194" s="24">
        <v>1870150</v>
      </c>
      <c r="I194" s="24">
        <v>1149565.8700000001</v>
      </c>
      <c r="J194" s="24"/>
      <c r="K194" s="24"/>
      <c r="L194" s="24"/>
    </row>
    <row r="195" spans="2:14" ht="65.25" customHeight="1" x14ac:dyDescent="0.3">
      <c r="B195" s="51"/>
      <c r="C195" s="51"/>
      <c r="D195" s="51"/>
      <c r="E195" s="43"/>
      <c r="F195" s="71" t="s">
        <v>357</v>
      </c>
      <c r="G195" s="24">
        <v>700000</v>
      </c>
      <c r="H195" s="24">
        <v>0</v>
      </c>
      <c r="I195" s="24"/>
      <c r="J195" s="24"/>
      <c r="K195" s="24"/>
      <c r="L195" s="24"/>
    </row>
    <row r="196" spans="2:14" ht="54.75" customHeight="1" x14ac:dyDescent="0.3">
      <c r="B196" s="51"/>
      <c r="C196" s="51"/>
      <c r="D196" s="51"/>
      <c r="E196" s="43"/>
      <c r="F196" s="71" t="s">
        <v>300</v>
      </c>
      <c r="G196" s="24">
        <v>9850</v>
      </c>
      <c r="H196" s="24">
        <v>9850</v>
      </c>
      <c r="I196" s="24">
        <v>3576.91</v>
      </c>
      <c r="J196" s="24"/>
      <c r="K196" s="24"/>
      <c r="L196" s="24"/>
    </row>
    <row r="197" spans="2:14" ht="51.75" customHeight="1" x14ac:dyDescent="0.3">
      <c r="B197" s="51"/>
      <c r="C197" s="51"/>
      <c r="D197" s="51"/>
      <c r="E197" s="43"/>
      <c r="F197" s="71" t="s">
        <v>256</v>
      </c>
      <c r="G197" s="24">
        <f>100000+295000</f>
        <v>395000</v>
      </c>
      <c r="H197" s="24">
        <v>395000</v>
      </c>
      <c r="I197" s="24">
        <v>145190.18</v>
      </c>
      <c r="J197" s="24"/>
      <c r="K197" s="24"/>
      <c r="L197" s="24"/>
    </row>
    <row r="198" spans="2:14" ht="69.75" customHeight="1" x14ac:dyDescent="0.3">
      <c r="B198" s="51"/>
      <c r="C198" s="51"/>
      <c r="D198" s="51"/>
      <c r="E198" s="43"/>
      <c r="F198" s="71" t="s">
        <v>374</v>
      </c>
      <c r="G198" s="24">
        <v>0</v>
      </c>
      <c r="H198" s="24">
        <v>0</v>
      </c>
      <c r="I198" s="24">
        <v>0</v>
      </c>
      <c r="J198" s="24">
        <f>3500000+2000000</f>
        <v>5500000</v>
      </c>
      <c r="K198" s="24">
        <v>35000</v>
      </c>
      <c r="L198" s="24">
        <v>0</v>
      </c>
    </row>
    <row r="199" spans="2:14" ht="49.5" customHeight="1" x14ac:dyDescent="0.3">
      <c r="B199" s="51"/>
      <c r="C199" s="51"/>
      <c r="D199" s="51"/>
      <c r="E199" s="43"/>
      <c r="F199" s="67" t="s">
        <v>420</v>
      </c>
      <c r="G199" s="29"/>
      <c r="H199" s="29"/>
      <c r="I199" s="29"/>
      <c r="J199" s="29">
        <f>J201+J202+J200</f>
        <v>5189877</v>
      </c>
      <c r="K199" s="29">
        <f>K201+K202+K200</f>
        <v>3691854</v>
      </c>
      <c r="L199" s="29">
        <f>L201+L202+L200</f>
        <v>1397221.12</v>
      </c>
    </row>
    <row r="200" spans="2:14" ht="84.75" customHeight="1" x14ac:dyDescent="0.3">
      <c r="B200" s="59">
        <v>1216011</v>
      </c>
      <c r="C200" s="59">
        <v>6011</v>
      </c>
      <c r="D200" s="33" t="s">
        <v>291</v>
      </c>
      <c r="E200" s="43" t="s">
        <v>37</v>
      </c>
      <c r="F200" s="67" t="s">
        <v>356</v>
      </c>
      <c r="G200" s="29"/>
      <c r="H200" s="29"/>
      <c r="I200" s="29"/>
      <c r="J200" s="24">
        <v>1027000</v>
      </c>
      <c r="K200" s="24">
        <v>310000</v>
      </c>
      <c r="L200" s="24">
        <v>0</v>
      </c>
    </row>
    <row r="201" spans="2:14" ht="65.25" customHeight="1" x14ac:dyDescent="0.3">
      <c r="B201" s="32" t="s">
        <v>14</v>
      </c>
      <c r="C201" s="32" t="s">
        <v>15</v>
      </c>
      <c r="D201" s="32" t="s">
        <v>9</v>
      </c>
      <c r="E201" s="43" t="s">
        <v>16</v>
      </c>
      <c r="F201" s="67" t="s">
        <v>362</v>
      </c>
      <c r="G201" s="24"/>
      <c r="H201" s="24"/>
      <c r="I201" s="24"/>
      <c r="J201" s="24">
        <v>2887877</v>
      </c>
      <c r="K201" s="24">
        <v>2106854</v>
      </c>
      <c r="L201" s="24">
        <v>1397221.12</v>
      </c>
    </row>
    <row r="202" spans="2:14" ht="60.75" customHeight="1" x14ac:dyDescent="0.3">
      <c r="B202" s="59">
        <v>1217310</v>
      </c>
      <c r="C202" s="59">
        <v>7310</v>
      </c>
      <c r="D202" s="33" t="s">
        <v>21</v>
      </c>
      <c r="E202" s="43" t="s">
        <v>248</v>
      </c>
      <c r="F202" s="67" t="s">
        <v>257</v>
      </c>
      <c r="G202" s="24"/>
      <c r="H202" s="24"/>
      <c r="I202" s="24"/>
      <c r="J202" s="24">
        <v>1275000</v>
      </c>
      <c r="K202" s="24">
        <v>1275000</v>
      </c>
      <c r="L202" s="24">
        <v>0</v>
      </c>
    </row>
    <row r="203" spans="2:14" ht="43.5" customHeight="1" x14ac:dyDescent="0.3">
      <c r="B203" s="59"/>
      <c r="C203" s="59"/>
      <c r="D203" s="33"/>
      <c r="E203" s="43"/>
      <c r="F203" s="65" t="s">
        <v>267</v>
      </c>
      <c r="G203" s="29">
        <f>G205+G204</f>
        <v>8500</v>
      </c>
      <c r="H203" s="29">
        <f>H205+H204</f>
        <v>3500</v>
      </c>
      <c r="I203" s="29">
        <f>I205+I204</f>
        <v>3500</v>
      </c>
      <c r="J203" s="29">
        <f>J205</f>
        <v>45500</v>
      </c>
      <c r="K203" s="29">
        <f>K205</f>
        <v>45500</v>
      </c>
      <c r="L203" s="29">
        <f>L205</f>
        <v>0</v>
      </c>
    </row>
    <row r="204" spans="2:14" ht="81.75" customHeight="1" x14ac:dyDescent="0.3">
      <c r="B204" s="59">
        <v>1216011</v>
      </c>
      <c r="C204" s="59">
        <v>6011</v>
      </c>
      <c r="D204" s="33" t="s">
        <v>291</v>
      </c>
      <c r="E204" s="43" t="s">
        <v>37</v>
      </c>
      <c r="F204" s="67" t="s">
        <v>367</v>
      </c>
      <c r="G204" s="29">
        <v>5000</v>
      </c>
      <c r="H204" s="29">
        <v>0</v>
      </c>
      <c r="I204" s="29">
        <v>0</v>
      </c>
      <c r="J204" s="29"/>
      <c r="K204" s="29"/>
      <c r="L204" s="29"/>
    </row>
    <row r="205" spans="2:14" ht="36.75" customHeight="1" x14ac:dyDescent="0.3">
      <c r="B205" s="32" t="s">
        <v>7</v>
      </c>
      <c r="C205" s="32" t="s">
        <v>8</v>
      </c>
      <c r="D205" s="32" t="s">
        <v>9</v>
      </c>
      <c r="E205" s="43" t="s">
        <v>10</v>
      </c>
      <c r="F205" s="65"/>
      <c r="G205" s="29">
        <f t="shared" ref="G205:L205" si="9">G206+G207</f>
        <v>3500</v>
      </c>
      <c r="H205" s="29">
        <f t="shared" si="9"/>
        <v>3500</v>
      </c>
      <c r="I205" s="29">
        <f t="shared" si="9"/>
        <v>3500</v>
      </c>
      <c r="J205" s="29">
        <f t="shared" si="9"/>
        <v>45500</v>
      </c>
      <c r="K205" s="29">
        <f t="shared" si="9"/>
        <v>45500</v>
      </c>
      <c r="L205" s="29">
        <f t="shared" si="9"/>
        <v>0</v>
      </c>
    </row>
    <row r="206" spans="2:14" ht="37.5" customHeight="1" x14ac:dyDescent="0.25">
      <c r="B206" s="51"/>
      <c r="C206" s="51"/>
      <c r="D206" s="51"/>
      <c r="E206" s="72" t="s">
        <v>348</v>
      </c>
      <c r="F206" s="67" t="s">
        <v>321</v>
      </c>
      <c r="G206" s="24">
        <v>3500</v>
      </c>
      <c r="H206" s="24">
        <v>3500</v>
      </c>
      <c r="I206" s="24">
        <v>3500</v>
      </c>
      <c r="J206" s="24"/>
      <c r="K206" s="24"/>
      <c r="L206" s="24"/>
    </row>
    <row r="207" spans="2:14" ht="37.5" customHeight="1" x14ac:dyDescent="0.3">
      <c r="B207" s="51"/>
      <c r="C207" s="51"/>
      <c r="D207" s="51"/>
      <c r="E207" s="43"/>
      <c r="F207" s="67" t="s">
        <v>322</v>
      </c>
      <c r="G207" s="24"/>
      <c r="H207" s="24"/>
      <c r="I207" s="24"/>
      <c r="J207" s="24">
        <v>45500</v>
      </c>
      <c r="K207" s="24">
        <v>45500</v>
      </c>
      <c r="L207" s="24">
        <v>0</v>
      </c>
    </row>
    <row r="208" spans="2:14" ht="30" customHeight="1" x14ac:dyDescent="0.3">
      <c r="B208" s="51"/>
      <c r="C208" s="51"/>
      <c r="D208" s="51"/>
      <c r="E208" s="73" t="s">
        <v>6</v>
      </c>
      <c r="F208" s="74"/>
      <c r="G208" s="29">
        <f>G114+G156+G172+G178+G179+G180+G187+G193+G199+G203</f>
        <v>45510081.210000001</v>
      </c>
      <c r="H208" s="29">
        <f>H114+H156+H172+H178+H179+H180+H187+H193+H199+H203</f>
        <v>32238538.210000001</v>
      </c>
      <c r="I208" s="29">
        <f>I114+I156+I172+I178+I179+I180+I187+I193+I199+I203</f>
        <v>20671914.649999999</v>
      </c>
      <c r="J208" s="29">
        <f>J114+J156+J172+J178+J179+J180+J187+J193+J199+J203+J154</f>
        <v>54324200</v>
      </c>
      <c r="K208" s="29">
        <f>K114+K156+K172+K178+K179+K180+K187+K193+K199+K203+K154</f>
        <v>32736342</v>
      </c>
      <c r="L208" s="29">
        <f>L114+L156+L172+L178+L179+L180+L187+L193+L199+L203+L154</f>
        <v>16128729.870000001</v>
      </c>
      <c r="M208" s="75">
        <f>M114+M156+M172+M178+M179+M180+M187+M193+M199+M203+M154</f>
        <v>0</v>
      </c>
      <c r="N208" s="76"/>
    </row>
    <row r="209" spans="2:12" ht="77.25" customHeight="1" x14ac:dyDescent="0.3">
      <c r="B209" s="54">
        <v>2800000</v>
      </c>
      <c r="C209" s="104" t="s">
        <v>216</v>
      </c>
      <c r="D209" s="105"/>
      <c r="E209" s="106"/>
      <c r="F209" s="21"/>
      <c r="G209" s="24"/>
      <c r="H209" s="24"/>
      <c r="I209" s="24"/>
      <c r="J209" s="24"/>
      <c r="K209" s="24"/>
      <c r="L209" s="24"/>
    </row>
    <row r="210" spans="2:12" ht="69.75" customHeight="1" x14ac:dyDescent="0.3">
      <c r="B210" s="59">
        <v>2810000</v>
      </c>
      <c r="C210" s="107" t="s">
        <v>217</v>
      </c>
      <c r="D210" s="108"/>
      <c r="E210" s="109"/>
      <c r="F210" s="77"/>
      <c r="G210" s="78"/>
      <c r="H210" s="78"/>
      <c r="I210" s="78"/>
      <c r="J210" s="78"/>
      <c r="K210" s="78"/>
      <c r="L210" s="78"/>
    </row>
    <row r="211" spans="2:12" ht="55.5" customHeight="1" x14ac:dyDescent="0.3">
      <c r="B211" s="59">
        <v>2817130</v>
      </c>
      <c r="C211" s="33" t="s">
        <v>238</v>
      </c>
      <c r="D211" s="33" t="s">
        <v>4</v>
      </c>
      <c r="E211" s="43" t="s">
        <v>239</v>
      </c>
      <c r="F211" s="79" t="s">
        <v>421</v>
      </c>
      <c r="G211" s="80">
        <f t="shared" ref="G211:L211" si="10">G212+G213+G216</f>
        <v>386000</v>
      </c>
      <c r="H211" s="80">
        <f t="shared" si="10"/>
        <v>386000</v>
      </c>
      <c r="I211" s="80">
        <f t="shared" si="10"/>
        <v>0</v>
      </c>
      <c r="J211" s="80">
        <f t="shared" si="10"/>
        <v>279000</v>
      </c>
      <c r="K211" s="80">
        <f t="shared" si="10"/>
        <v>264000</v>
      </c>
      <c r="L211" s="80">
        <f t="shared" si="10"/>
        <v>0</v>
      </c>
    </row>
    <row r="212" spans="2:12" ht="90" customHeight="1" x14ac:dyDescent="0.3">
      <c r="B212" s="59"/>
      <c r="C212" s="81"/>
      <c r="D212" s="81"/>
      <c r="E212" s="43"/>
      <c r="F212" s="77" t="s">
        <v>240</v>
      </c>
      <c r="G212" s="78">
        <v>350000</v>
      </c>
      <c r="H212" s="78">
        <f>50000+300000</f>
        <v>350000</v>
      </c>
      <c r="I212" s="78">
        <v>0</v>
      </c>
      <c r="J212" s="78"/>
      <c r="K212" s="78"/>
      <c r="L212" s="78">
        <v>0</v>
      </c>
    </row>
    <row r="213" spans="2:12" ht="85.5" customHeight="1" x14ac:dyDescent="0.3">
      <c r="B213" s="59">
        <v>2817370</v>
      </c>
      <c r="C213" s="33" t="s">
        <v>3</v>
      </c>
      <c r="D213" s="33" t="s">
        <v>4</v>
      </c>
      <c r="E213" s="43" t="s">
        <v>5</v>
      </c>
      <c r="F213" s="77"/>
      <c r="G213" s="80">
        <f>G214+G215</f>
        <v>36000</v>
      </c>
      <c r="H213" s="80">
        <f>H214+H215</f>
        <v>36000</v>
      </c>
      <c r="I213" s="80">
        <f>I214+I215</f>
        <v>0</v>
      </c>
      <c r="J213" s="80">
        <f>J214+J215</f>
        <v>264000</v>
      </c>
      <c r="K213" s="80">
        <v>264000</v>
      </c>
      <c r="L213" s="80">
        <f>L214+L215</f>
        <v>0</v>
      </c>
    </row>
    <row r="214" spans="2:12" ht="42" customHeight="1" x14ac:dyDescent="0.3">
      <c r="B214" s="59"/>
      <c r="C214" s="81"/>
      <c r="D214" s="81"/>
      <c r="E214" s="43"/>
      <c r="F214" s="77" t="s">
        <v>308</v>
      </c>
      <c r="G214" s="78">
        <v>36000</v>
      </c>
      <c r="H214" s="78">
        <v>36000</v>
      </c>
      <c r="I214" s="78">
        <v>0</v>
      </c>
      <c r="J214" s="78"/>
      <c r="K214" s="78"/>
      <c r="L214" s="78"/>
    </row>
    <row r="215" spans="2:12" ht="27.75" customHeight="1" x14ac:dyDescent="0.3">
      <c r="B215" s="59"/>
      <c r="C215" s="81"/>
      <c r="D215" s="81"/>
      <c r="E215" s="43"/>
      <c r="F215" s="77" t="s">
        <v>309</v>
      </c>
      <c r="G215" s="78"/>
      <c r="H215" s="78"/>
      <c r="I215" s="78"/>
      <c r="J215" s="78">
        <v>264000</v>
      </c>
      <c r="K215" s="78">
        <v>264000</v>
      </c>
      <c r="L215" s="78">
        <v>0</v>
      </c>
    </row>
    <row r="216" spans="2:12" ht="221.25" customHeight="1" x14ac:dyDescent="0.3">
      <c r="B216" s="59">
        <v>2817691</v>
      </c>
      <c r="C216" s="33" t="s">
        <v>305</v>
      </c>
      <c r="D216" s="33" t="s">
        <v>4</v>
      </c>
      <c r="E216" s="61" t="s">
        <v>306</v>
      </c>
      <c r="F216" s="77" t="s">
        <v>307</v>
      </c>
      <c r="G216" s="78"/>
      <c r="H216" s="78"/>
      <c r="I216" s="78"/>
      <c r="J216" s="80">
        <v>15000</v>
      </c>
      <c r="K216" s="80">
        <v>0</v>
      </c>
      <c r="L216" s="80">
        <v>0</v>
      </c>
    </row>
    <row r="217" spans="2:12" ht="57.75" customHeight="1" x14ac:dyDescent="0.3">
      <c r="B217" s="59">
        <v>2818340</v>
      </c>
      <c r="C217" s="33" t="s">
        <v>32</v>
      </c>
      <c r="D217" s="33" t="s">
        <v>33</v>
      </c>
      <c r="E217" s="43" t="s">
        <v>34</v>
      </c>
      <c r="F217" s="82" t="s">
        <v>211</v>
      </c>
      <c r="G217" s="80">
        <f>G218</f>
        <v>0</v>
      </c>
      <c r="H217" s="80">
        <v>0</v>
      </c>
      <c r="I217" s="80"/>
      <c r="J217" s="80">
        <f>J218+J219+J220+J221+J223+J222</f>
        <v>200620</v>
      </c>
      <c r="K217" s="80">
        <f>K218+K219+K221+K223+K222</f>
        <v>42500</v>
      </c>
      <c r="L217" s="80">
        <f>L218+L219+L221+L223+L222</f>
        <v>15245.1</v>
      </c>
    </row>
    <row r="218" spans="2:12" ht="85.5" customHeight="1" x14ac:dyDescent="0.3">
      <c r="B218" s="63"/>
      <c r="C218" s="64"/>
      <c r="D218" s="64"/>
      <c r="E218" s="43"/>
      <c r="F218" s="77" t="s">
        <v>223</v>
      </c>
      <c r="G218" s="78"/>
      <c r="H218" s="78"/>
      <c r="I218" s="78"/>
      <c r="J218" s="78">
        <v>10000</v>
      </c>
      <c r="K218" s="78">
        <f>10000</f>
        <v>10000</v>
      </c>
      <c r="L218" s="78">
        <v>0</v>
      </c>
    </row>
    <row r="219" spans="2:12" ht="30" customHeight="1" x14ac:dyDescent="0.3">
      <c r="B219" s="63"/>
      <c r="C219" s="64"/>
      <c r="D219" s="64"/>
      <c r="E219" s="43"/>
      <c r="F219" s="77" t="s">
        <v>241</v>
      </c>
      <c r="G219" s="78"/>
      <c r="H219" s="78"/>
      <c r="I219" s="78"/>
      <c r="J219" s="78">
        <v>14250</v>
      </c>
      <c r="K219" s="78">
        <v>3000</v>
      </c>
      <c r="L219" s="78">
        <v>0</v>
      </c>
    </row>
    <row r="220" spans="2:12" ht="30" customHeight="1" x14ac:dyDescent="0.3">
      <c r="B220" s="63"/>
      <c r="C220" s="64"/>
      <c r="D220" s="64"/>
      <c r="E220" s="43"/>
      <c r="F220" s="77" t="s">
        <v>304</v>
      </c>
      <c r="G220" s="78"/>
      <c r="H220" s="78"/>
      <c r="I220" s="78"/>
      <c r="J220" s="78">
        <v>70620</v>
      </c>
      <c r="K220" s="78">
        <v>0</v>
      </c>
      <c r="L220" s="78">
        <v>0</v>
      </c>
    </row>
    <row r="221" spans="2:12" ht="54" customHeight="1" x14ac:dyDescent="0.3">
      <c r="B221" s="63"/>
      <c r="C221" s="64"/>
      <c r="D221" s="64"/>
      <c r="E221" s="43"/>
      <c r="F221" s="77" t="s">
        <v>301</v>
      </c>
      <c r="G221" s="78"/>
      <c r="H221" s="78"/>
      <c r="I221" s="78"/>
      <c r="J221" s="78">
        <f>61200-29500</f>
        <v>31700</v>
      </c>
      <c r="K221" s="78">
        <v>0</v>
      </c>
      <c r="L221" s="78">
        <v>0</v>
      </c>
    </row>
    <row r="222" spans="2:12" ht="47.25" customHeight="1" x14ac:dyDescent="0.3">
      <c r="B222" s="63"/>
      <c r="C222" s="64"/>
      <c r="D222" s="64"/>
      <c r="E222" s="43"/>
      <c r="F222" s="77" t="s">
        <v>303</v>
      </c>
      <c r="G222" s="78"/>
      <c r="H222" s="78"/>
      <c r="I222" s="78"/>
      <c r="J222" s="78">
        <v>29500</v>
      </c>
      <c r="K222" s="78">
        <v>29500</v>
      </c>
      <c r="L222" s="78">
        <v>15245.1</v>
      </c>
    </row>
    <row r="223" spans="2:12" ht="40.5" customHeight="1" x14ac:dyDescent="0.3">
      <c r="B223" s="63"/>
      <c r="C223" s="64"/>
      <c r="D223" s="64"/>
      <c r="E223" s="43"/>
      <c r="F223" s="77" t="s">
        <v>302</v>
      </c>
      <c r="G223" s="78"/>
      <c r="H223" s="78"/>
      <c r="I223" s="78"/>
      <c r="J223" s="78">
        <v>44550</v>
      </c>
      <c r="K223" s="78">
        <v>0</v>
      </c>
      <c r="L223" s="78">
        <v>0</v>
      </c>
    </row>
    <row r="224" spans="2:12" ht="34.5" customHeight="1" x14ac:dyDescent="0.3">
      <c r="B224" s="59"/>
      <c r="C224" s="81"/>
      <c r="D224" s="81"/>
      <c r="E224" s="73" t="s">
        <v>6</v>
      </c>
      <c r="F224" s="77"/>
      <c r="G224" s="80">
        <f t="shared" ref="G224:L224" si="11">G211+G217</f>
        <v>386000</v>
      </c>
      <c r="H224" s="80">
        <f t="shared" si="11"/>
        <v>386000</v>
      </c>
      <c r="I224" s="80">
        <f t="shared" si="11"/>
        <v>0</v>
      </c>
      <c r="J224" s="80">
        <f t="shared" si="11"/>
        <v>479620</v>
      </c>
      <c r="K224" s="80">
        <f t="shared" si="11"/>
        <v>306500</v>
      </c>
      <c r="L224" s="80">
        <f t="shared" si="11"/>
        <v>15245.1</v>
      </c>
    </row>
    <row r="225" spans="2:12" ht="87" customHeight="1" x14ac:dyDescent="0.3">
      <c r="B225" s="83" t="s">
        <v>186</v>
      </c>
      <c r="C225" s="119" t="s">
        <v>187</v>
      </c>
      <c r="D225" s="120"/>
      <c r="E225" s="121"/>
      <c r="F225" s="77"/>
      <c r="G225" s="80"/>
      <c r="H225" s="80"/>
      <c r="I225" s="80"/>
      <c r="J225" s="80"/>
      <c r="K225" s="80"/>
      <c r="L225" s="80"/>
    </row>
    <row r="226" spans="2:12" ht="68.25" customHeight="1" x14ac:dyDescent="0.3">
      <c r="B226" s="84" t="s">
        <v>188</v>
      </c>
      <c r="C226" s="98" t="s">
        <v>187</v>
      </c>
      <c r="D226" s="99"/>
      <c r="E226" s="100"/>
      <c r="F226" s="77"/>
      <c r="G226" s="80"/>
      <c r="H226" s="80"/>
      <c r="I226" s="80"/>
      <c r="J226" s="80"/>
      <c r="K226" s="80"/>
      <c r="L226" s="80"/>
    </row>
    <row r="227" spans="2:12" ht="116.25" hidden="1" customHeight="1" x14ac:dyDescent="0.3">
      <c r="B227" s="59"/>
      <c r="C227" s="81"/>
      <c r="D227" s="81"/>
      <c r="E227" s="73"/>
      <c r="F227" s="82" t="s">
        <v>189</v>
      </c>
      <c r="G227" s="80">
        <f>G228+G229</f>
        <v>0</v>
      </c>
      <c r="H227" s="80"/>
      <c r="I227" s="80"/>
      <c r="J227" s="80"/>
      <c r="K227" s="80"/>
      <c r="L227" s="80">
        <f>L228+L229</f>
        <v>0</v>
      </c>
    </row>
    <row r="228" spans="2:12" ht="61.5" hidden="1" customHeight="1" x14ac:dyDescent="0.3">
      <c r="B228" s="32" t="s">
        <v>190</v>
      </c>
      <c r="C228" s="32" t="s">
        <v>3</v>
      </c>
      <c r="D228" s="32" t="s">
        <v>4</v>
      </c>
      <c r="E228" s="43" t="s">
        <v>5</v>
      </c>
      <c r="F228" s="85" t="s">
        <v>191</v>
      </c>
      <c r="G228" s="78">
        <v>0</v>
      </c>
      <c r="H228" s="78"/>
      <c r="I228" s="78"/>
      <c r="J228" s="78"/>
      <c r="K228" s="78"/>
      <c r="L228" s="78"/>
    </row>
    <row r="229" spans="2:12" ht="47.25" hidden="1" customHeight="1" x14ac:dyDescent="0.3">
      <c r="B229" s="32" t="s">
        <v>192</v>
      </c>
      <c r="C229" s="32" t="s">
        <v>193</v>
      </c>
      <c r="D229" s="32" t="s">
        <v>59</v>
      </c>
      <c r="E229" s="43" t="s">
        <v>194</v>
      </c>
      <c r="G229" s="78"/>
      <c r="H229" s="78"/>
      <c r="I229" s="78"/>
      <c r="J229" s="78"/>
      <c r="K229" s="78"/>
      <c r="L229" s="78">
        <f>L230+L231</f>
        <v>0</v>
      </c>
    </row>
    <row r="230" spans="2:12" ht="55.5" hidden="1" customHeight="1" x14ac:dyDescent="0.3">
      <c r="B230" s="59"/>
      <c r="C230" s="81"/>
      <c r="D230" s="81"/>
      <c r="E230" s="73"/>
      <c r="F230" s="77" t="s">
        <v>195</v>
      </c>
      <c r="G230" s="78"/>
      <c r="H230" s="78"/>
      <c r="I230" s="78"/>
      <c r="J230" s="80"/>
      <c r="K230" s="80"/>
      <c r="L230" s="80"/>
    </row>
    <row r="231" spans="2:12" ht="37.5" hidden="1" customHeight="1" x14ac:dyDescent="0.3">
      <c r="B231" s="59"/>
      <c r="C231" s="81"/>
      <c r="D231" s="81"/>
      <c r="E231" s="73"/>
      <c r="F231" s="77" t="s">
        <v>196</v>
      </c>
      <c r="G231" s="78"/>
      <c r="H231" s="78"/>
      <c r="I231" s="78"/>
      <c r="J231" s="80"/>
      <c r="K231" s="80"/>
      <c r="L231" s="80"/>
    </row>
    <row r="232" spans="2:12" ht="80.25" customHeight="1" x14ac:dyDescent="0.3">
      <c r="B232" s="59"/>
      <c r="C232" s="33"/>
      <c r="D232" s="81"/>
      <c r="E232" s="43"/>
      <c r="F232" s="82" t="s">
        <v>422</v>
      </c>
      <c r="G232" s="80">
        <f t="shared" ref="G232:L232" si="12">G233+G234+G238</f>
        <v>442600</v>
      </c>
      <c r="H232" s="80">
        <f t="shared" si="12"/>
        <v>294100</v>
      </c>
      <c r="I232" s="80">
        <f t="shared" si="12"/>
        <v>165654.64000000001</v>
      </c>
      <c r="J232" s="80">
        <f t="shared" si="12"/>
        <v>1368700</v>
      </c>
      <c r="K232" s="80">
        <f t="shared" si="12"/>
        <v>1368700</v>
      </c>
      <c r="L232" s="80">
        <f t="shared" si="12"/>
        <v>0</v>
      </c>
    </row>
    <row r="233" spans="2:12" ht="79.5" customHeight="1" x14ac:dyDescent="0.3">
      <c r="B233" s="59">
        <v>2917370</v>
      </c>
      <c r="C233" s="33" t="s">
        <v>3</v>
      </c>
      <c r="D233" s="33" t="s">
        <v>4</v>
      </c>
      <c r="E233" s="43" t="s">
        <v>5</v>
      </c>
      <c r="F233" s="77" t="s">
        <v>272</v>
      </c>
      <c r="G233" s="80">
        <v>0</v>
      </c>
      <c r="H233" s="80">
        <v>0</v>
      </c>
      <c r="I233" s="80">
        <v>0</v>
      </c>
      <c r="J233" s="78">
        <v>1368700</v>
      </c>
      <c r="K233" s="78">
        <v>1368700</v>
      </c>
      <c r="L233" s="78"/>
    </row>
    <row r="234" spans="2:12" ht="55.5" customHeight="1" x14ac:dyDescent="0.3">
      <c r="B234" s="32" t="s">
        <v>192</v>
      </c>
      <c r="C234" s="32" t="s">
        <v>193</v>
      </c>
      <c r="D234" s="32" t="s">
        <v>59</v>
      </c>
      <c r="E234" s="43" t="s">
        <v>194</v>
      </c>
      <c r="F234" s="77" t="s">
        <v>270</v>
      </c>
      <c r="G234" s="78">
        <f>G235+G236+G237</f>
        <v>311600</v>
      </c>
      <c r="H234" s="78">
        <f>H235+H236+H237</f>
        <v>163100</v>
      </c>
      <c r="I234" s="78">
        <v>34654.639999999999</v>
      </c>
      <c r="J234" s="78"/>
      <c r="K234" s="78"/>
      <c r="L234" s="78"/>
    </row>
    <row r="235" spans="2:12" ht="45.75" customHeight="1" x14ac:dyDescent="0.3">
      <c r="B235" s="51"/>
      <c r="C235" s="51"/>
      <c r="D235" s="51"/>
      <c r="E235" s="43"/>
      <c r="F235" s="77" t="s">
        <v>195</v>
      </c>
      <c r="G235" s="78">
        <v>280100</v>
      </c>
      <c r="H235" s="78">
        <v>148100</v>
      </c>
      <c r="I235" s="78">
        <v>26154.639999999999</v>
      </c>
      <c r="J235" s="80"/>
      <c r="K235" s="80"/>
      <c r="L235" s="80"/>
    </row>
    <row r="236" spans="2:12" ht="26.25" customHeight="1" x14ac:dyDescent="0.3">
      <c r="B236" s="51"/>
      <c r="C236" s="51"/>
      <c r="D236" s="51"/>
      <c r="E236" s="43"/>
      <c r="F236" s="77" t="s">
        <v>271</v>
      </c>
      <c r="G236" s="78">
        <v>30000</v>
      </c>
      <c r="H236" s="78">
        <v>15000</v>
      </c>
      <c r="I236" s="78">
        <v>8500</v>
      </c>
      <c r="J236" s="80"/>
      <c r="K236" s="80"/>
      <c r="L236" s="80"/>
    </row>
    <row r="237" spans="2:12" ht="26.25" customHeight="1" x14ac:dyDescent="0.3">
      <c r="B237" s="51"/>
      <c r="C237" s="51"/>
      <c r="D237" s="51"/>
      <c r="E237" s="43"/>
      <c r="F237" s="77" t="s">
        <v>196</v>
      </c>
      <c r="G237" s="78">
        <v>1500</v>
      </c>
      <c r="H237" s="78">
        <v>0</v>
      </c>
      <c r="I237" s="78">
        <v>0</v>
      </c>
      <c r="J237" s="80"/>
      <c r="K237" s="80"/>
      <c r="L237" s="80"/>
    </row>
    <row r="238" spans="2:12" ht="117" customHeight="1" x14ac:dyDescent="0.3">
      <c r="B238" s="59" t="s">
        <v>344</v>
      </c>
      <c r="C238" s="33" t="s">
        <v>345</v>
      </c>
      <c r="D238" s="33" t="s">
        <v>45</v>
      </c>
      <c r="E238" s="43" t="s">
        <v>346</v>
      </c>
      <c r="F238" s="77" t="s">
        <v>347</v>
      </c>
      <c r="G238" s="78">
        <v>131000</v>
      </c>
      <c r="H238" s="78">
        <v>131000</v>
      </c>
      <c r="I238" s="78">
        <v>131000</v>
      </c>
      <c r="J238" s="80">
        <v>0</v>
      </c>
      <c r="K238" s="80">
        <v>0</v>
      </c>
      <c r="L238" s="80">
        <v>0</v>
      </c>
    </row>
    <row r="239" spans="2:12" ht="44.25" hidden="1" customHeight="1" x14ac:dyDescent="0.3">
      <c r="B239" s="32"/>
      <c r="C239" s="32"/>
      <c r="D239" s="32"/>
      <c r="E239" s="43"/>
      <c r="F239" s="77"/>
      <c r="G239" s="78"/>
      <c r="H239" s="78"/>
      <c r="I239" s="78"/>
      <c r="J239" s="80"/>
      <c r="K239" s="80"/>
      <c r="L239" s="80"/>
    </row>
    <row r="240" spans="2:12" ht="47.25" customHeight="1" x14ac:dyDescent="0.3">
      <c r="B240" s="59"/>
      <c r="C240" s="81"/>
      <c r="D240" s="81"/>
      <c r="E240" s="73"/>
      <c r="F240" s="82" t="s">
        <v>197</v>
      </c>
      <c r="G240" s="80">
        <f t="shared" ref="G240:L240" si="13">G241+G242</f>
        <v>164600</v>
      </c>
      <c r="H240" s="80">
        <f t="shared" si="13"/>
        <v>129210</v>
      </c>
      <c r="I240" s="80">
        <f t="shared" si="13"/>
        <v>91829.7</v>
      </c>
      <c r="J240" s="80">
        <f t="shared" si="13"/>
        <v>428400</v>
      </c>
      <c r="K240" s="80">
        <f t="shared" si="13"/>
        <v>178400</v>
      </c>
      <c r="L240" s="80">
        <f t="shared" si="13"/>
        <v>44325</v>
      </c>
    </row>
    <row r="241" spans="1:21" ht="81" customHeight="1" x14ac:dyDescent="0.3">
      <c r="B241" s="32" t="s">
        <v>198</v>
      </c>
      <c r="C241" s="32" t="s">
        <v>199</v>
      </c>
      <c r="D241" s="32" t="s">
        <v>200</v>
      </c>
      <c r="E241" s="43" t="s">
        <v>201</v>
      </c>
      <c r="F241" s="86" t="s">
        <v>269</v>
      </c>
      <c r="G241" s="78">
        <v>164600</v>
      </c>
      <c r="H241" s="78">
        <v>129210</v>
      </c>
      <c r="I241" s="78">
        <v>91829.7</v>
      </c>
      <c r="J241" s="78">
        <v>0</v>
      </c>
      <c r="K241" s="78">
        <v>0</v>
      </c>
      <c r="L241" s="78">
        <v>0</v>
      </c>
    </row>
    <row r="242" spans="1:21" ht="88.5" customHeight="1" x14ac:dyDescent="0.3">
      <c r="B242" s="32"/>
      <c r="C242" s="32"/>
      <c r="D242" s="32"/>
      <c r="E242" s="43"/>
      <c r="F242" s="86" t="s">
        <v>343</v>
      </c>
      <c r="G242" s="78"/>
      <c r="H242" s="78"/>
      <c r="I242" s="78"/>
      <c r="J242" s="78">
        <v>428400</v>
      </c>
      <c r="K242" s="78">
        <v>178400</v>
      </c>
      <c r="L242" s="78">
        <v>44325</v>
      </c>
    </row>
    <row r="243" spans="1:21" ht="35.25" customHeight="1" x14ac:dyDescent="0.3">
      <c r="B243" s="36"/>
      <c r="C243" s="36"/>
      <c r="D243" s="36"/>
      <c r="E243" s="73" t="s">
        <v>6</v>
      </c>
      <c r="F243" s="87"/>
      <c r="G243" s="80">
        <f t="shared" ref="G243:L243" si="14">G240+G232</f>
        <v>607200</v>
      </c>
      <c r="H243" s="80">
        <f t="shared" si="14"/>
        <v>423310</v>
      </c>
      <c r="I243" s="80">
        <f t="shared" si="14"/>
        <v>257484.34000000003</v>
      </c>
      <c r="J243" s="80">
        <f>J240+J232</f>
        <v>1797100</v>
      </c>
      <c r="K243" s="80">
        <f t="shared" si="14"/>
        <v>1547100</v>
      </c>
      <c r="L243" s="80">
        <f t="shared" si="14"/>
        <v>44325</v>
      </c>
    </row>
    <row r="244" spans="1:21" ht="87" hidden="1" customHeight="1" x14ac:dyDescent="0.3">
      <c r="B244" s="32" t="s">
        <v>263</v>
      </c>
      <c r="C244" s="36"/>
      <c r="D244" s="36"/>
      <c r="E244" s="88" t="s">
        <v>264</v>
      </c>
      <c r="F244" s="86"/>
      <c r="G244" s="78"/>
      <c r="H244" s="78"/>
      <c r="I244" s="78"/>
      <c r="J244" s="80"/>
      <c r="K244" s="80"/>
      <c r="L244" s="80"/>
    </row>
    <row r="245" spans="1:21" ht="55.5" hidden="1" customHeight="1" x14ac:dyDescent="0.3">
      <c r="B245" s="32" t="s">
        <v>265</v>
      </c>
      <c r="C245" s="32"/>
      <c r="D245" s="32"/>
      <c r="E245" s="37" t="s">
        <v>266</v>
      </c>
      <c r="F245" s="86"/>
      <c r="G245" s="78"/>
      <c r="H245" s="78"/>
      <c r="I245" s="78"/>
      <c r="J245" s="80"/>
      <c r="K245" s="80"/>
      <c r="L245" s="80"/>
    </row>
    <row r="246" spans="1:21" ht="81" customHeight="1" x14ac:dyDescent="0.3">
      <c r="B246" s="32" t="s">
        <v>268</v>
      </c>
      <c r="C246" s="32" t="s">
        <v>3</v>
      </c>
      <c r="D246" s="32" t="s">
        <v>4</v>
      </c>
      <c r="E246" s="37" t="s">
        <v>5</v>
      </c>
      <c r="F246" s="89" t="s">
        <v>423</v>
      </c>
      <c r="G246" s="80">
        <v>249344</v>
      </c>
      <c r="H246" s="80">
        <v>249344</v>
      </c>
      <c r="I246" s="80">
        <v>0</v>
      </c>
      <c r="J246" s="80">
        <v>0</v>
      </c>
      <c r="K246" s="80">
        <v>0</v>
      </c>
      <c r="L246" s="80">
        <v>0</v>
      </c>
    </row>
    <row r="247" spans="1:21" s="30" customFormat="1" ht="25.5" customHeight="1" x14ac:dyDescent="0.35">
      <c r="A247" s="26"/>
      <c r="B247" s="54"/>
      <c r="C247" s="90"/>
      <c r="D247" s="90"/>
      <c r="E247" s="73" t="s">
        <v>6</v>
      </c>
      <c r="F247" s="82"/>
      <c r="G247" s="80">
        <f t="shared" ref="G247:L247" si="15">G246</f>
        <v>249344</v>
      </c>
      <c r="H247" s="80">
        <f t="shared" si="15"/>
        <v>249344</v>
      </c>
      <c r="I247" s="80">
        <f t="shared" si="15"/>
        <v>0</v>
      </c>
      <c r="J247" s="80">
        <f t="shared" si="15"/>
        <v>0</v>
      </c>
      <c r="K247" s="80">
        <f t="shared" si="15"/>
        <v>0</v>
      </c>
      <c r="L247" s="80">
        <f t="shared" si="15"/>
        <v>0</v>
      </c>
    </row>
    <row r="248" spans="1:21" s="30" customFormat="1" ht="69.75" customHeight="1" x14ac:dyDescent="0.2">
      <c r="A248" s="26"/>
      <c r="B248" s="74" t="s">
        <v>1</v>
      </c>
      <c r="C248" s="74" t="s">
        <v>1</v>
      </c>
      <c r="D248" s="74" t="s">
        <v>1</v>
      </c>
      <c r="E248" s="70" t="s">
        <v>2</v>
      </c>
      <c r="F248" s="74" t="s">
        <v>1</v>
      </c>
      <c r="G248" s="29">
        <f t="shared" ref="G248:L248" si="16">G247+G224+G208+G111+G83+G34+G20+G243+G91</f>
        <v>58427675.25</v>
      </c>
      <c r="H248" s="29">
        <f t="shared" si="16"/>
        <v>39540709.25</v>
      </c>
      <c r="I248" s="29">
        <f t="shared" si="16"/>
        <v>25614355.469999999</v>
      </c>
      <c r="J248" s="29">
        <f t="shared" si="16"/>
        <v>58491146</v>
      </c>
      <c r="K248" s="29">
        <f t="shared" si="16"/>
        <v>34604942</v>
      </c>
      <c r="L248" s="29">
        <f t="shared" si="16"/>
        <v>16203299.970000001</v>
      </c>
      <c r="N248" s="91"/>
    </row>
    <row r="249" spans="1:21" ht="23.25" customHeight="1" x14ac:dyDescent="0.2">
      <c r="B249" s="111"/>
      <c r="C249" s="112"/>
      <c r="D249" s="112"/>
      <c r="E249" s="112"/>
      <c r="F249" s="112"/>
      <c r="G249" s="112"/>
      <c r="H249" s="112"/>
      <c r="I249" s="112"/>
      <c r="J249" s="112"/>
      <c r="K249" s="112"/>
      <c r="L249" s="112"/>
    </row>
    <row r="250" spans="1:21" s="94" customFormat="1" ht="37.5" customHeight="1" x14ac:dyDescent="0.2">
      <c r="A250" s="17"/>
      <c r="B250" s="122" t="s">
        <v>401</v>
      </c>
      <c r="C250" s="122"/>
      <c r="D250" s="122"/>
      <c r="E250" s="122"/>
      <c r="F250" s="122"/>
      <c r="G250" s="122"/>
      <c r="H250" s="122"/>
      <c r="I250" s="122"/>
      <c r="J250" s="122"/>
      <c r="K250" s="122"/>
      <c r="L250" s="122"/>
      <c r="M250" s="92"/>
      <c r="N250" s="92"/>
      <c r="O250" s="92"/>
      <c r="P250" s="92"/>
      <c r="Q250" s="92"/>
      <c r="R250" s="92"/>
      <c r="S250" s="92"/>
      <c r="T250" s="92"/>
      <c r="U250" s="93"/>
    </row>
    <row r="251" spans="1:21" ht="23.25" customHeight="1" x14ac:dyDescent="0.2">
      <c r="B251" s="123"/>
      <c r="C251" s="123"/>
      <c r="D251" s="123"/>
      <c r="E251" s="123"/>
      <c r="F251" s="123"/>
      <c r="G251" s="123"/>
      <c r="H251" s="123"/>
      <c r="I251" s="123"/>
      <c r="J251" s="123"/>
      <c r="K251" s="123"/>
      <c r="L251" s="123"/>
      <c r="M251" s="123"/>
      <c r="N251" s="123"/>
      <c r="O251" s="123"/>
      <c r="P251" s="123"/>
      <c r="Q251" s="123"/>
      <c r="R251" s="123"/>
      <c r="S251" s="123"/>
      <c r="T251" s="123"/>
    </row>
  </sheetData>
  <mergeCells count="27">
    <mergeCell ref="B250:L250"/>
    <mergeCell ref="B251:T251"/>
    <mergeCell ref="B4:L4"/>
    <mergeCell ref="B6:B7"/>
    <mergeCell ref="C6:C7"/>
    <mergeCell ref="D6:D7"/>
    <mergeCell ref="E6:E7"/>
    <mergeCell ref="F6:F7"/>
    <mergeCell ref="G6:I6"/>
    <mergeCell ref="C9:E9"/>
    <mergeCell ref="J6:L6"/>
    <mergeCell ref="B249:L249"/>
    <mergeCell ref="C10:E10"/>
    <mergeCell ref="C21:E21"/>
    <mergeCell ref="C22:E22"/>
    <mergeCell ref="C35:E35"/>
    <mergeCell ref="C36:E36"/>
    <mergeCell ref="C84:E84"/>
    <mergeCell ref="C225:E225"/>
    <mergeCell ref="C226:E226"/>
    <mergeCell ref="C85:E85"/>
    <mergeCell ref="C92:E92"/>
    <mergeCell ref="C93:E93"/>
    <mergeCell ref="C112:E112"/>
    <mergeCell ref="C113:E113"/>
    <mergeCell ref="C209:E209"/>
    <mergeCell ref="C210:E210"/>
  </mergeCells>
  <printOptions horizontalCentered="1"/>
  <pageMargins left="0.19685039370078741" right="0.19685039370078741" top="0.78740157480314965" bottom="0.39370078740157483" header="0.35433070866141736" footer="0.35433070866141736"/>
  <pageSetup paperSize="9" scale="44" fitToHeight="17" orientation="landscape" blackAndWhite="1" r:id="rId1"/>
  <headerFooter differentFirst="1" alignWithMargins="0">
    <oddFooter>&amp;C&amp;P</oddFooter>
  </headerFooter>
  <rowBreaks count="3" manualBreakCount="3">
    <brk id="20" min="1" max="14" man="1"/>
    <brk id="110" min="1" max="14" man="1"/>
    <brk id="208" min="1" max="1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Документ" ma:contentTypeID="0x01010051DC89FFDAC4684DB262DCE45F8F3961" ma:contentTypeVersion="0" ma:contentTypeDescription="Створення нового документа." ma:contentTypeScope="" ma:versionID="83c020f26922ed63a1879982c2428808">
  <xsd:schema xmlns:xsd="http://www.w3.org/2001/XMLSchema" xmlns:xs="http://www.w3.org/2001/XMLSchema" xmlns:p="http://schemas.microsoft.com/office/2006/metadata/properties" xmlns:ns2="acedc1b3-a6a6-4744-bb8f-c9b717f8a9c9" targetNamespace="http://schemas.microsoft.com/office/2006/metadata/properties" ma:root="true" ma:fieldsID="0726173c3e9f53e106ecb31a6e2fb790" ns2:_="">
    <xsd:import namespace="acedc1b3-a6a6-4744-bb8f-c9b717f8a9c9"/>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edc1b3-a6a6-4744-bb8f-c9b717f8a9c9" elementFormDefault="qualified">
    <xsd:import namespace="http://schemas.microsoft.com/office/2006/documentManagement/types"/>
    <xsd:import namespace="http://schemas.microsoft.com/office/infopath/2007/PartnerControls"/>
    <xsd:element name="_dlc_DocId" ma:index="8" nillable="true" ma:displayName="Значення ідентифікатора документа" ma:description="Значення ідентифікатора документа, призначеного цьому елементу." ma:internalName="_dlc_DocId" ma:readOnly="true">
      <xsd:simpleType>
        <xsd:restriction base="dms:Text"/>
      </xsd:simpleType>
    </xsd:element>
    <xsd:element name="_dlc_DocIdUrl" ma:index="9" nillable="true" ma:displayName="Ідентифікатор документа" ma:description="Постійне посилання на цей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вмісту"/>
        <xsd:element ref="dc:title" minOccurs="0" maxOccurs="1" ma:index="4" ma:displayName="Заголовок"/>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816113-1C5C-48BB-8073-55F3B3A29378}">
  <ds:schemaRefs>
    <ds:schemaRef ds:uri="http://schemas.microsoft.com/sharepoint/v3/contenttype/forms"/>
  </ds:schemaRefs>
</ds:datastoreItem>
</file>

<file path=customXml/itemProps2.xml><?xml version="1.0" encoding="utf-8"?>
<ds:datastoreItem xmlns:ds="http://schemas.openxmlformats.org/officeDocument/2006/customXml" ds:itemID="{C4851719-5DF9-400C-9E39-64581E07C0D3}">
  <ds:schemaRefs>
    <ds:schemaRef ds:uri="http://schemas.microsoft.com/sharepoint/events"/>
  </ds:schemaRefs>
</ds:datastoreItem>
</file>

<file path=customXml/itemProps3.xml><?xml version="1.0" encoding="utf-8"?>
<ds:datastoreItem xmlns:ds="http://schemas.openxmlformats.org/officeDocument/2006/customXml" ds:itemID="{569982E8-C3C4-4744-BE2E-EC6C4AB7E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edc1b3-a6a6-4744-bb8f-c9b717f8a9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28B2452-FCD5-4F95-9CEC-6FCE1C39BDA9}">
  <ds:schemaRefs>
    <ds:schemaRef ds:uri="http://schemas.microsoft.com/office/2006/metadata/properties"/>
    <ds:schemaRef ds:uri="http://purl.org/dc/elements/1.1/"/>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acedc1b3-a6a6-4744-bb8f-c9b717f8a9c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01.07.2019   </vt:lpstr>
      <vt:lpstr>'01.07.2019   '!Заголовки_для_печати</vt:lpstr>
      <vt:lpstr>'01.07.2019   '!Область_печати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Качаєнко Олена Андріївна</dc:creator>
  <cp:lastModifiedBy>Admin</cp:lastModifiedBy>
  <cp:lastPrinted>2019-08-01T11:01:21Z</cp:lastPrinted>
  <dcterms:created xsi:type="dcterms:W3CDTF">2014-01-17T10:52:16Z</dcterms:created>
  <dcterms:modified xsi:type="dcterms:W3CDTF">2019-10-09T07:35:21Z</dcterms:modified>
</cp:coreProperties>
</file>